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ф 0503127 (квартальн" sheetId="1" r:id="rId1"/>
  </sheets>
  <calcPr calcId="125725"/>
</workbook>
</file>

<file path=xl/calcChain.xml><?xml version="1.0" encoding="utf-8"?>
<calcChain xmlns="http://schemas.openxmlformats.org/spreadsheetml/2006/main">
  <c r="S19" i="1"/>
  <c r="Z19"/>
  <c r="AL19"/>
  <c r="AR19"/>
  <c r="S20"/>
  <c r="Z20"/>
  <c r="AL20"/>
  <c r="AR20"/>
  <c r="S21"/>
  <c r="AR21"/>
  <c r="S22"/>
  <c r="Z22"/>
  <c r="AL22"/>
  <c r="AR22"/>
  <c r="Z23"/>
  <c r="AL23"/>
  <c r="S24"/>
  <c r="Z24"/>
  <c r="AL24"/>
  <c r="AR24"/>
  <c r="Z25"/>
  <c r="AL25"/>
  <c r="S26"/>
  <c r="Z26"/>
  <c r="AL26"/>
  <c r="AR26"/>
  <c r="S27"/>
  <c r="Z27"/>
  <c r="AL27"/>
  <c r="AR27"/>
  <c r="S28"/>
  <c r="Z28"/>
  <c r="AL28"/>
  <c r="AR28"/>
  <c r="S29"/>
  <c r="Z29"/>
  <c r="AL29"/>
  <c r="AR29"/>
  <c r="R34"/>
  <c r="V34"/>
  <c r="AA34"/>
  <c r="AJ34"/>
  <c r="AN34"/>
  <c r="AT34"/>
  <c r="R35"/>
  <c r="V35"/>
  <c r="AA35"/>
  <c r="AJ35"/>
  <c r="AN35"/>
  <c r="AT35"/>
  <c r="R36"/>
  <c r="V36"/>
  <c r="AA36"/>
  <c r="AJ36"/>
  <c r="AN36"/>
  <c r="AT36"/>
  <c r="R37"/>
  <c r="V37"/>
  <c r="AA37"/>
  <c r="AJ37"/>
  <c r="AN37"/>
  <c r="AT37"/>
  <c r="R38"/>
  <c r="V38"/>
  <c r="AA38"/>
  <c r="AJ38"/>
  <c r="AN38"/>
  <c r="AT38"/>
  <c r="R39"/>
  <c r="V39"/>
  <c r="AA39"/>
  <c r="AJ39"/>
  <c r="AN39"/>
  <c r="AT39"/>
  <c r="R40"/>
  <c r="V40"/>
  <c r="AN40"/>
  <c r="AT40"/>
  <c r="R41"/>
  <c r="V41"/>
  <c r="AN41"/>
  <c r="AT41"/>
  <c r="R42"/>
  <c r="V42"/>
  <c r="AN42"/>
  <c r="AT42"/>
  <c r="R43"/>
  <c r="V43"/>
  <c r="AA43"/>
  <c r="AJ43"/>
  <c r="AN43"/>
  <c r="AT43"/>
  <c r="R44"/>
  <c r="V44"/>
  <c r="AA44"/>
  <c r="AJ44"/>
  <c r="AN44"/>
  <c r="AT44"/>
  <c r="R45"/>
  <c r="V45"/>
  <c r="AA45"/>
  <c r="AJ45"/>
  <c r="AN45"/>
  <c r="AT45"/>
  <c r="R46"/>
  <c r="V46"/>
  <c r="AA46"/>
  <c r="AJ46"/>
  <c r="AN46"/>
  <c r="AT46"/>
  <c r="R47"/>
  <c r="V47"/>
  <c r="AA47"/>
  <c r="AJ47"/>
  <c r="AN47"/>
  <c r="AT47"/>
  <c r="R48"/>
  <c r="V48"/>
  <c r="AA48"/>
  <c r="AJ48"/>
  <c r="AN48"/>
  <c r="AT48"/>
  <c r="R49"/>
  <c r="V49"/>
  <c r="AN49"/>
  <c r="AT49"/>
  <c r="R50"/>
  <c r="V50"/>
  <c r="AN50"/>
  <c r="AT50"/>
  <c r="R51"/>
  <c r="V51"/>
  <c r="AA51"/>
  <c r="AJ51"/>
  <c r="AN51"/>
  <c r="AT51"/>
  <c r="R52"/>
  <c r="V52"/>
  <c r="AA52"/>
  <c r="AJ52"/>
  <c r="AN52"/>
  <c r="AT52"/>
  <c r="R53"/>
  <c r="V53"/>
  <c r="AN53"/>
  <c r="AT53"/>
  <c r="R54"/>
  <c r="V54"/>
  <c r="AA54"/>
  <c r="AJ54"/>
  <c r="AN54"/>
  <c r="AT54"/>
  <c r="R55"/>
  <c r="V55"/>
  <c r="AN55"/>
  <c r="AT55"/>
  <c r="R56"/>
  <c r="V56"/>
  <c r="AN56"/>
  <c r="AT56"/>
  <c r="R57"/>
  <c r="V57"/>
  <c r="AA57"/>
  <c r="AJ57"/>
  <c r="AN57"/>
  <c r="AT57"/>
  <c r="R58"/>
  <c r="V58"/>
  <c r="AN58"/>
  <c r="AT58"/>
  <c r="R59"/>
  <c r="V59"/>
  <c r="AA59"/>
  <c r="AJ59"/>
  <c r="AN59"/>
  <c r="AT59"/>
  <c r="R60"/>
  <c r="V60"/>
  <c r="AA60"/>
  <c r="AJ60"/>
  <c r="AN60"/>
  <c r="AT60"/>
  <c r="R61"/>
  <c r="V61"/>
  <c r="AA61"/>
  <c r="AJ61"/>
  <c r="AN61"/>
  <c r="AT61"/>
  <c r="R62"/>
  <c r="V62"/>
  <c r="AA62"/>
  <c r="AJ62"/>
  <c r="AN62"/>
  <c r="AT62"/>
  <c r="R63"/>
  <c r="V63"/>
  <c r="AA63"/>
  <c r="AJ63"/>
  <c r="AN63"/>
  <c r="AT63"/>
  <c r="R64"/>
  <c r="V64"/>
  <c r="AA64"/>
  <c r="AJ64"/>
  <c r="AN64"/>
  <c r="AT64"/>
  <c r="R65"/>
  <c r="V65"/>
  <c r="AN65"/>
  <c r="AT65"/>
  <c r="R66"/>
  <c r="V66"/>
  <c r="AN66"/>
  <c r="AT66"/>
  <c r="R67"/>
  <c r="V67"/>
  <c r="AN67"/>
  <c r="AT67"/>
  <c r="R68"/>
  <c r="V68"/>
  <c r="AN68"/>
  <c r="AT68"/>
  <c r="R69"/>
  <c r="V69"/>
  <c r="AA69"/>
  <c r="AJ69"/>
  <c r="AN69"/>
  <c r="AT69"/>
  <c r="R70"/>
  <c r="V70"/>
  <c r="AN70"/>
  <c r="AT70"/>
  <c r="R71"/>
  <c r="V71"/>
  <c r="AA71"/>
  <c r="AJ71"/>
  <c r="AN71"/>
  <c r="AT71"/>
  <c r="R72"/>
  <c r="V72"/>
  <c r="AN72"/>
  <c r="AT72"/>
  <c r="R73"/>
  <c r="V73"/>
  <c r="AN73"/>
  <c r="AT73"/>
  <c r="R74"/>
  <c r="V74"/>
  <c r="AN74"/>
  <c r="AT74"/>
  <c r="R75"/>
  <c r="V75"/>
  <c r="AA75"/>
  <c r="AJ75"/>
  <c r="R76"/>
  <c r="V76"/>
  <c r="AN76"/>
  <c r="AT76"/>
  <c r="R77"/>
  <c r="V77"/>
  <c r="AA77"/>
  <c r="AJ77"/>
  <c r="AN77"/>
  <c r="AT77"/>
  <c r="R78"/>
  <c r="V78"/>
  <c r="AA78"/>
  <c r="AJ78"/>
  <c r="R79"/>
  <c r="V79"/>
  <c r="AA79"/>
  <c r="AJ79"/>
  <c r="AN79"/>
  <c r="AT79"/>
  <c r="R80"/>
  <c r="V80"/>
  <c r="AN80"/>
  <c r="AT80"/>
  <c r="R81"/>
  <c r="V81"/>
  <c r="AN81"/>
  <c r="AT81"/>
  <c r="R82"/>
  <c r="V82"/>
  <c r="AA82"/>
  <c r="AJ82"/>
  <c r="AN82"/>
  <c r="AT82"/>
  <c r="R83"/>
  <c r="V83"/>
  <c r="AN83"/>
  <c r="AT83"/>
  <c r="R84"/>
  <c r="V84"/>
  <c r="AA84"/>
  <c r="AJ84"/>
  <c r="AN84"/>
  <c r="AT84"/>
  <c r="R85"/>
  <c r="V85"/>
  <c r="AA85"/>
  <c r="AJ85"/>
  <c r="AN85"/>
  <c r="AT85"/>
  <c r="R86"/>
  <c r="V86"/>
  <c r="AA86"/>
  <c r="AJ86"/>
  <c r="AN86"/>
  <c r="AT86"/>
  <c r="R87"/>
  <c r="V87"/>
  <c r="AA87"/>
  <c r="AJ87"/>
  <c r="AN87"/>
  <c r="AT87"/>
  <c r="R88"/>
  <c r="V88"/>
  <c r="AA88"/>
  <c r="AJ88"/>
  <c r="AN88"/>
  <c r="AT88"/>
  <c r="R89"/>
  <c r="V89"/>
  <c r="AA89"/>
  <c r="AJ89"/>
  <c r="AN89"/>
  <c r="AT89"/>
  <c r="R90"/>
  <c r="V90"/>
  <c r="AA90"/>
  <c r="AJ90"/>
  <c r="AA91"/>
  <c r="AJ91"/>
  <c r="AB96"/>
  <c r="AM96"/>
  <c r="AB105"/>
  <c r="AM105"/>
  <c r="AB106"/>
  <c r="AM106"/>
  <c r="AB107"/>
  <c r="AM107"/>
  <c r="AB108"/>
  <c r="AM108"/>
</calcChain>
</file>

<file path=xl/sharedStrings.xml><?xml version="1.0" encoding="utf-8"?>
<sst xmlns="http://schemas.openxmlformats.org/spreadsheetml/2006/main" count="671" uniqueCount="255">
  <si>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</si>
  <si>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</si>
  <si>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</si>
  <si>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 xml:space="preserve">                               ГЛАВНОГО АДМИНИСТРАТОРА, АДМИНИСТРАТОРА ДОХОДОВ БЮДЖЕТА</t>
  </si>
  <si>
    <t>КОДЫ</t>
  </si>
  <si>
    <t/>
  </si>
  <si>
    <t>Форма по ОКУД</t>
  </si>
  <si>
    <t>0503127</t>
  </si>
  <si>
    <t>на 1 апреля 2017 г.</t>
  </si>
  <si>
    <t>Дата</t>
  </si>
  <si>
    <t>Главный распорядитель, распорядитель, получатель бюджетных средств,</t>
  </si>
  <si>
    <t>главный администратор, администратор доходов бюджета,</t>
  </si>
  <si>
    <t>главный администратор, администратор источников</t>
  </si>
  <si>
    <t>по ОКПО</t>
  </si>
  <si>
    <t>71047790</t>
  </si>
  <si>
    <t>финансирования дефицита бюджета</t>
  </si>
  <si>
    <t>Глава по БК</t>
  </si>
  <si>
    <t>Наименование бюджета</t>
  </si>
  <si>
    <t>по ОКТМО</t>
  </si>
  <si>
    <t>53240811000</t>
  </si>
  <si>
    <t>Периодичность:</t>
  </si>
  <si>
    <t>месячная, квартальная, годовая</t>
  </si>
  <si>
    <t>Единица измерения: руб.</t>
  </si>
  <si>
    <t>по ОКЕИ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</si>
  <si>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</si>
  <si>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</si>
  <si>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</si>
  <si>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</si>
  <si>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</si>
  <si>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</si>
  <si>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</si>
  <si>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через финансовые органы</t>
  </si>
  <si>
    <t>через банковские счета</t>
  </si>
  <si>
    <t>некассовые операции</t>
  </si>
  <si>
    <t>итого</t>
  </si>
  <si>
    <t>Неисполненные назначения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</si>
  <si>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</si>
  <si>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</si>
  <si>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</si>
  <si>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</si>
  <si>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</si>
  <si>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</si>
  <si>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</si>
  <si>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</si>
  <si>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</si>
  <si>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Доходы бюджета - всего 
в том числе:</t>
  </si>
  <si>
    <t>010</t>
  </si>
  <si>
    <t>X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</si>
  <si>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</si>
  <si>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</si>
  <si>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011</t>
  </si>
  <si>
    <t>10102030.01.1000.000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</si>
  <si>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</si>
  <si>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012</t>
  </si>
  <si>
    <t>10601030.10.1000.000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</si>
  <si>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</si>
  <si>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013</t>
  </si>
  <si>
    <t>10102010.01.1000.000</t>
  </si>
  <si>
    <t>014</t>
  </si>
  <si>
    <t>10102010.01.2100.000</t>
  </si>
  <si>
    <t>Земельный налог с физических лиц, обладающих земельным участком, расположенным в границах межселенных территорий</t>
  </si>
  <si>
    <t>015</t>
  </si>
  <si>
    <t>10606043.10.1000.000</t>
  </si>
  <si>
    <t>016</t>
  </si>
  <si>
    <t>10606043.10.2100.000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</si>
  <si>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</si>
  <si>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</t>
  </si>
  <si>
    <t>10804020.01.1000.000</t>
  </si>
  <si>
    <t>Дотации на выравнивание бюджетной обеспеченности</t>
  </si>
  <si>
    <t>018</t>
  </si>
  <si>
    <t>20215001.10.0000.000</t>
  </si>
  <si>
    <t>Субвенции бюджетам на осуществление первичного воинского учета на территориях, где отсутствуют военные комиссариаты</t>
  </si>
  <si>
    <t>019</t>
  </si>
  <si>
    <t>20235118.10.0000.000</t>
  </si>
  <si>
    <t>Субвенции бюджетам на государственную регистрацию актов гражданского состояния</t>
  </si>
  <si>
    <t>020</t>
  </si>
  <si>
    <t>20235930.10.0000.000</t>
  </si>
  <si>
    <t>2. Расходы бюджета</t>
  </si>
  <si>
    <t>Код расхода по бюджетной классификации</t>
  </si>
  <si>
    <t>Лимиты бюджетных обязательств</t>
  </si>
  <si>
    <t>по ассигнованиям</t>
  </si>
  <si>
    <t>по лимитам бюджетных обязательств</t>
  </si>
  <si>
    <t>10</t>
  </si>
  <si>
    <t>11</t>
  </si>
  <si>
    <t>Расходы бюджета - всего 
в том числе:</t>
  </si>
  <si>
    <t>200</t>
  </si>
  <si>
    <t>Пенсии, пособия, выплачиваемые организациями сектора государственного управления</t>
  </si>
  <si>
    <t>201</t>
  </si>
  <si>
    <t>1001.4210412000.312.263</t>
  </si>
  <si>
    <t>Заработная плата</t>
  </si>
  <si>
    <t>202</t>
  </si>
  <si>
    <t>0102.1010010010.121.211</t>
  </si>
  <si>
    <t>Начисления на выплаты по оплате труда</t>
  </si>
  <si>
    <t>203</t>
  </si>
  <si>
    <t>0102.1010010010.129.213</t>
  </si>
  <si>
    <t>204</t>
  </si>
  <si>
    <t>0103.1010010020.121.211</t>
  </si>
  <si>
    <t>205</t>
  </si>
  <si>
    <t>0103.1010010020.129.213</t>
  </si>
  <si>
    <t>Прочие работы, услуги</t>
  </si>
  <si>
    <t>206</t>
  </si>
  <si>
    <t>0103.1010010020.242.226</t>
  </si>
  <si>
    <t>Прочие расходы</t>
  </si>
  <si>
    <t>207</t>
  </si>
  <si>
    <t>0103.1010010020.244.290</t>
  </si>
  <si>
    <t>208</t>
  </si>
  <si>
    <t>0103.1010010020.853.226</t>
  </si>
  <si>
    <t>209</t>
  </si>
  <si>
    <t>0104.4210110020.121.211</t>
  </si>
  <si>
    <t>Прочие выплаты</t>
  </si>
  <si>
    <t>210</t>
  </si>
  <si>
    <t>0104.4210110020.122.212</t>
  </si>
  <si>
    <t>211</t>
  </si>
  <si>
    <t>0104.4210110020.129.213</t>
  </si>
  <si>
    <t>Услуги связи</t>
  </si>
  <si>
    <t>212</t>
  </si>
  <si>
    <t>0104.4210110020.242.221</t>
  </si>
  <si>
    <t>Работы, услуги по содержанию имущества</t>
  </si>
  <si>
    <t>213</t>
  </si>
  <si>
    <t>0104.4210110020.242.225</t>
  </si>
  <si>
    <t>214</t>
  </si>
  <si>
    <t>0104.4210110020.242.226</t>
  </si>
  <si>
    <t>Увеличение стоимости основных средств</t>
  </si>
  <si>
    <t>215</t>
  </si>
  <si>
    <t>0104.4210110020.242.310</t>
  </si>
  <si>
    <t>Увеличение стоимости материальных запасов</t>
  </si>
  <si>
    <t>216</t>
  </si>
  <si>
    <t>0104.4210110020.242.340</t>
  </si>
  <si>
    <t>217</t>
  </si>
  <si>
    <t>0104.4210110020.244.221</t>
  </si>
  <si>
    <t>Коммунальные услуги</t>
  </si>
  <si>
    <t>218</t>
  </si>
  <si>
    <t>0104.4210110020.244.223</t>
  </si>
  <si>
    <t>219</t>
  </si>
  <si>
    <t>0104.4210110020.244.225</t>
  </si>
  <si>
    <t>220</t>
  </si>
  <si>
    <t>0104.4210110020.244.226</t>
  </si>
  <si>
    <t>221</t>
  </si>
  <si>
    <t>0104.4210110020.244.290</t>
  </si>
  <si>
    <t>222</t>
  </si>
  <si>
    <t>0104.4210110020.244.310</t>
  </si>
  <si>
    <t>223</t>
  </si>
  <si>
    <t>0104.4210110020.244.340</t>
  </si>
  <si>
    <t>224</t>
  </si>
  <si>
    <t>0104.4210110020.852.290</t>
  </si>
  <si>
    <t>225</t>
  </si>
  <si>
    <t>0104.4210110020.853.290</t>
  </si>
  <si>
    <t>226</t>
  </si>
  <si>
    <t>0104.4210210020.244.226</t>
  </si>
  <si>
    <t>227</t>
  </si>
  <si>
    <t>1102.4240211000.244.223</t>
  </si>
  <si>
    <t>228</t>
  </si>
  <si>
    <t>1102.4240211000.244.226</t>
  </si>
  <si>
    <t>229</t>
  </si>
  <si>
    <t>1102.4240211000.244.290</t>
  </si>
  <si>
    <t>230</t>
  </si>
  <si>
    <t>1102.4240211000.244.340</t>
  </si>
  <si>
    <t>231</t>
  </si>
  <si>
    <t>0111.1020010060.290.263</t>
  </si>
  <si>
    <t>232</t>
  </si>
  <si>
    <t>0113.4210590020.242.310</t>
  </si>
  <si>
    <t>233</t>
  </si>
  <si>
    <t>0113.4210590020.242.340</t>
  </si>
  <si>
    <t>234</t>
  </si>
  <si>
    <t>0113.4210590020.244.226</t>
  </si>
  <si>
    <t>235</t>
  </si>
  <si>
    <t>0203.4210351180.121.211</t>
  </si>
  <si>
    <t>236</t>
  </si>
  <si>
    <t>0203.4210351180.122.212</t>
  </si>
  <si>
    <t>237</t>
  </si>
  <si>
    <t>0203.4210351180.129.213</t>
  </si>
  <si>
    <t>238</t>
  </si>
  <si>
    <t>0203.4210351180.242.310</t>
  </si>
  <si>
    <t>239</t>
  </si>
  <si>
    <t>0203.4210351180.242.340</t>
  </si>
  <si>
    <t>240</t>
  </si>
  <si>
    <t>0304.1050059300.242.340</t>
  </si>
  <si>
    <t>241</t>
  </si>
  <si>
    <t>0304.1050059302.244.340</t>
  </si>
  <si>
    <t>242</t>
  </si>
  <si>
    <t>0310.4220113020.244.226</t>
  </si>
  <si>
    <t>243</t>
  </si>
  <si>
    <t>0310.4220113020.244.340</t>
  </si>
  <si>
    <t>Перечисления другим бюджетам бюджетной системы Российской Федерации</t>
  </si>
  <si>
    <t>244</t>
  </si>
  <si>
    <t>0412.4100114020.540.251</t>
  </si>
  <si>
    <t>245</t>
  </si>
  <si>
    <t>0412.4100114050.244.226</t>
  </si>
  <si>
    <t>246</t>
  </si>
  <si>
    <t>0503.4230215300.244.226</t>
  </si>
  <si>
    <t>247</t>
  </si>
  <si>
    <t>0503.4230215300.244.340</t>
  </si>
  <si>
    <t>248</t>
  </si>
  <si>
    <t>0503.4230215500.244.226</t>
  </si>
  <si>
    <t>249</t>
  </si>
  <si>
    <t>0503.4230215500.244.310</t>
  </si>
  <si>
    <t>250</t>
  </si>
  <si>
    <t>0503.4230215500.244.340</t>
  </si>
  <si>
    <t>251</t>
  </si>
  <si>
    <t>0801.4240118010.123.290</t>
  </si>
  <si>
    <t>252</t>
  </si>
  <si>
    <t>0801.4240118010.244.226</t>
  </si>
  <si>
    <t>253</t>
  </si>
  <si>
    <t>0801.4240118010.244.290</t>
  </si>
  <si>
    <t>254</t>
  </si>
  <si>
    <t>0801.4240118010.244.310</t>
  </si>
  <si>
    <t>255</t>
  </si>
  <si>
    <t>0801.4240118010.244.340</t>
  </si>
  <si>
    <t>256</t>
  </si>
  <si>
    <t>0801.4240118090.540.251</t>
  </si>
  <si>
    <t>Результат исполнения бюджета (дефицит / профицит)</t>
  </si>
  <si>
    <t>450</t>
  </si>
  <si>
    <t>3. Источники финансирования дефицита бюджетов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</si>
  <si>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</si>
  <si>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</si>
  <si>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</si>
  <si>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числе:
источники внутреннего финансирования бюджета
из них:</t>
  </si>
  <si>
    <t>520</t>
  </si>
  <si>
    <t>источники внешнего финансирования бюджета
из них:</t>
  </si>
  <si>
    <t>620</t>
  </si>
  <si>
    <t>630</t>
  </si>
  <si>
    <t>Изменение остатков средств</t>
  </si>
  <si>
    <t>700</t>
  </si>
  <si>
    <t>увеличение остатков средств, всего</t>
  </si>
  <si>
    <t>710</t>
  </si>
  <si>
    <t>.00000000.00.0000.510</t>
  </si>
  <si>
    <t>711</t>
  </si>
  <si>
    <t>Х</t>
  </si>
  <si>
    <t>уменьшение остатков средств, всего</t>
  </si>
  <si>
    <t>720</t>
  </si>
  <si>
    <t>.00000000.00.0000.610</t>
  </si>
  <si>
    <t>721</t>
  </si>
  <si>
    <t>Изменение остатков по расчетам
(стр.810+820)</t>
  </si>
  <si>
    <t>800</t>
  </si>
  <si>
    <t>изменение остатков по расчетам с органами,
организующими исполнение бюджетов (стр.811+812)</t>
  </si>
  <si>
    <t>810</t>
  </si>
  <si>
    <t>из них:
увеличение счетов расчетов
(дебетовый остаток счета 121002000)</t>
  </si>
  <si>
    <t>811</t>
  </si>
  <si>
    <t>уменьшение счетов расчетов 
(кредитовый остаток счета 130405000)</t>
  </si>
  <si>
    <t>812</t>
  </si>
  <si>
    <t xml:space="preserve">Изменение остатков по внутренним расчетам (стр.821+822)
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</si>
  <si>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</si>
  <si>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</si>
  <si>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</si>
  <si>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</si>
  <si>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</si>
  <si>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</si>
  <si>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Свиридов Ю. Н.</t>
  </si>
  <si>
    <t>Руководитель финансово - экономической службы</t>
  </si>
  <si>
    <t>(подпись)</t>
  </si>
  <si>
    <t>(расшифровка подписи)</t>
  </si>
  <si>
    <t>Главный бухгалтер</t>
  </si>
  <si>
    <t>Хлынина О. А.</t>
  </si>
  <si>
    <t>19 апреля 2017 г.</t>
  </si>
  <si>
    <t>приложение 1 к постановлению от "___"______2017г №____</t>
  </si>
</sst>
</file>

<file path=xl/styles.xml><?xml version="1.0" encoding="utf-8"?>
<styleSheet xmlns="http://schemas.openxmlformats.org/spreadsheetml/2006/main">
  <fonts count="7">
    <font>
      <sz val="10"/>
      <color indexed="64"/>
      <name val="Arial"/>
      <charset val="1"/>
    </font>
    <font>
      <sz val="7"/>
      <color indexed="8"/>
      <name val="Tahoma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right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4" fontId="2" fillId="2" borderId="15" xfId="0" applyNumberFormat="1" applyFont="1" applyFill="1" applyBorder="1" applyAlignment="1">
      <alignment horizontal="right" wrapText="1"/>
    </xf>
    <xf numFmtId="4" fontId="2" fillId="2" borderId="15" xfId="0" applyNumberFormat="1" applyFont="1" applyFill="1" applyBorder="1" applyAlignment="1">
      <alignment horizontal="right" vertical="top" wrapText="1"/>
    </xf>
    <xf numFmtId="0" fontId="2" fillId="2" borderId="15" xfId="0" applyNumberFormat="1" applyFont="1" applyFill="1" applyBorder="1" applyAlignment="1">
      <alignment horizontal="right" wrapText="1"/>
    </xf>
    <xf numFmtId="0" fontId="2" fillId="2" borderId="15" xfId="0" applyNumberFormat="1" applyFont="1" applyFill="1" applyBorder="1" applyAlignment="1">
      <alignment horizontal="right" vertical="top" wrapText="1"/>
    </xf>
    <xf numFmtId="4" fontId="2" fillId="2" borderId="16" xfId="0" applyNumberFormat="1" applyFont="1" applyFill="1" applyBorder="1" applyAlignment="1">
      <alignment horizontal="right" wrapText="1"/>
    </xf>
    <xf numFmtId="4" fontId="2" fillId="2" borderId="16" xfId="0" applyNumberFormat="1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18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right" wrapText="1"/>
    </xf>
    <xf numFmtId="0" fontId="2" fillId="2" borderId="2" xfId="0" applyNumberFormat="1" applyFont="1" applyFill="1" applyBorder="1" applyAlignment="1">
      <alignment horizontal="right" wrapText="1"/>
    </xf>
    <xf numFmtId="4" fontId="2" fillId="2" borderId="19" xfId="0" applyNumberFormat="1" applyFont="1" applyFill="1" applyBorder="1" applyAlignment="1">
      <alignment horizontal="right" wrapText="1"/>
    </xf>
    <xf numFmtId="0" fontId="2" fillId="2" borderId="19" xfId="0" applyNumberFormat="1" applyFont="1" applyFill="1" applyBorder="1" applyAlignment="1">
      <alignment horizontal="right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0" fontId="2" fillId="2" borderId="19" xfId="0" applyNumberFormat="1" applyFont="1" applyFill="1" applyBorder="1" applyAlignment="1">
      <alignment horizontal="right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right" wrapText="1"/>
    </xf>
    <xf numFmtId="0" fontId="2" fillId="2" borderId="22" xfId="0" applyNumberFormat="1" applyFont="1" applyFill="1" applyBorder="1" applyAlignment="1">
      <alignment horizontal="right" wrapText="1"/>
    </xf>
    <xf numFmtId="0" fontId="2" fillId="2" borderId="21" xfId="0" applyNumberFormat="1" applyFont="1" applyFill="1" applyBorder="1" applyAlignment="1">
      <alignment horizontal="right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right" vertical="center" wrapText="1"/>
    </xf>
    <xf numFmtId="4" fontId="2" fillId="2" borderId="24" xfId="0" applyNumberFormat="1" applyFont="1" applyFill="1" applyBorder="1" applyAlignment="1">
      <alignment horizontal="right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26" xfId="0" applyNumberFormat="1" applyFont="1" applyFill="1" applyBorder="1" applyAlignment="1">
      <alignment horizontal="right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right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left" wrapText="1"/>
    </xf>
    <xf numFmtId="0" fontId="6" fillId="2" borderId="5" xfId="0" applyNumberFormat="1" applyFont="1" applyFill="1" applyBorder="1" applyAlignment="1">
      <alignment horizontal="center" wrapText="1"/>
    </xf>
    <xf numFmtId="0" fontId="1" fillId="2" borderId="0" xfId="0" applyNumberFormat="1" applyFont="1" applyFill="1" applyAlignment="1">
      <alignment horizontal="center" vertical="top" wrapText="1"/>
    </xf>
    <xf numFmtId="0" fontId="6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19"/>
  <sheetViews>
    <sheetView tabSelected="1" workbookViewId="0">
      <selection activeCell="A6" sqref="A6:AN6"/>
    </sheetView>
  </sheetViews>
  <sheetFormatPr defaultRowHeight="12.75"/>
  <cols>
    <col min="1" max="1" width="10.7109375" style="1" customWidth="1"/>
    <col min="2" max="2" width="0.140625" style="1" customWidth="1"/>
    <col min="3" max="3" width="4.7109375" style="1" customWidth="1"/>
    <col min="4" max="4" width="0.140625" style="1" customWidth="1"/>
    <col min="5" max="5" width="1.7109375" style="1" customWidth="1"/>
    <col min="6" max="6" width="9.7109375" style="1" customWidth="1"/>
    <col min="7" max="7" width="3.7109375" style="1" customWidth="1"/>
    <col min="8" max="8" width="2.7109375" style="1" customWidth="1"/>
    <col min="9" max="9" width="1.7109375" style="1" customWidth="1"/>
    <col min="10" max="10" width="0.140625" style="1" customWidth="1"/>
    <col min="11" max="11" width="1.7109375" style="1" customWidth="1"/>
    <col min="12" max="12" width="3.28515625" style="1" customWidth="1"/>
    <col min="13" max="13" width="3.7109375" style="1" customWidth="1"/>
    <col min="14" max="14" width="1.7109375" style="1" customWidth="1"/>
    <col min="15" max="15" width="3.7109375" style="1" customWidth="1"/>
    <col min="16" max="16" width="2.7109375" style="1" customWidth="1"/>
    <col min="17" max="17" width="8.7109375" style="1" customWidth="1"/>
    <col min="18" max="18" width="1.7109375" style="1" customWidth="1"/>
    <col min="19" max="19" width="3.7109375" style="1" customWidth="1"/>
    <col min="20" max="20" width="2.7109375" style="1" customWidth="1"/>
    <col min="21" max="22" width="1.7109375" style="1" customWidth="1"/>
    <col min="23" max="24" width="2.7109375" style="1" customWidth="1"/>
    <col min="25" max="25" width="1" style="1" customWidth="1"/>
    <col min="26" max="26" width="3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2.7109375" style="1" customWidth="1"/>
    <col min="31" max="31" width="4.5703125" style="1" customWidth="1"/>
    <col min="32" max="32" width="0.85546875" style="1" hidden="1" customWidth="1"/>
    <col min="33" max="33" width="0.5703125" style="1" customWidth="1"/>
    <col min="34" max="34" width="2" style="1" hidden="1" customWidth="1"/>
    <col min="35" max="35" width="1" style="1" hidden="1" customWidth="1"/>
    <col min="36" max="36" width="0.140625" style="1" hidden="1" customWidth="1"/>
    <col min="37" max="37" width="5.7109375" style="1" hidden="1" customWidth="1"/>
    <col min="38" max="38" width="1.7109375" style="1" hidden="1" customWidth="1"/>
    <col min="39" max="39" width="11.42578125" style="1" customWidth="1"/>
    <col min="40" max="40" width="2.85546875" style="1" customWidth="1"/>
    <col min="41" max="41" width="2.7109375" style="1" customWidth="1"/>
    <col min="42" max="42" width="0.140625" style="1" customWidth="1"/>
    <col min="43" max="43" width="0.85546875" style="1" customWidth="1"/>
    <col min="44" max="44" width="1.7109375" style="1" customWidth="1"/>
    <col min="45" max="45" width="2.7109375" style="1" customWidth="1"/>
    <col min="46" max="47" width="1.7109375" style="1" customWidth="1"/>
    <col min="48" max="48" width="6.42578125" style="1" customWidth="1"/>
  </cols>
  <sheetData>
    <row r="1" spans="1:48" s="1" customFormat="1" ht="12" customHeight="1">
      <c r="A1" s="2" t="s">
        <v>254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s="1" customFormat="1" ht="14.1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s="1" customFormat="1" ht="14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s="1" customFormat="1" ht="14.1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1" customFormat="1" ht="14.1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6" t="s">
        <v>4</v>
      </c>
      <c r="AV5" s="6"/>
    </row>
    <row r="6" spans="1:48" s="1" customFormat="1" ht="14.1" customHeight="1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2" t="s">
        <v>6</v>
      </c>
      <c r="AP6" s="2"/>
      <c r="AQ6" s="2"/>
      <c r="AR6" s="2"/>
      <c r="AS6" s="2"/>
      <c r="AT6" s="2"/>
      <c r="AU6" s="7" t="s">
        <v>7</v>
      </c>
      <c r="AV6" s="7"/>
    </row>
    <row r="7" spans="1:48" s="1" customFormat="1" ht="12" customHeight="1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 t="s">
        <v>8</v>
      </c>
      <c r="X7" s="9"/>
      <c r="Y7" s="9"/>
      <c r="Z7" s="9"/>
      <c r="AA7" s="9"/>
      <c r="AB7" s="9"/>
      <c r="AC7" s="9"/>
      <c r="AD7" s="2" t="s">
        <v>9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10">
        <v>42826</v>
      </c>
      <c r="AV7" s="10"/>
    </row>
    <row r="8" spans="1:48" s="1" customFormat="1" ht="12" customHeight="1">
      <c r="A8" s="12" t="s">
        <v>10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3" t="s">
        <v>5</v>
      </c>
      <c r="AV8" s="13"/>
    </row>
    <row r="9" spans="1:48" s="1" customFormat="1" ht="12" customHeight="1">
      <c r="A9" s="12" t="s">
        <v>11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4" t="s">
        <v>5</v>
      </c>
      <c r="AV9" s="14"/>
    </row>
    <row r="10" spans="1:48" s="1" customFormat="1" ht="12" customHeight="1">
      <c r="A10" s="12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2" t="s">
        <v>13</v>
      </c>
      <c r="AQ10" s="2"/>
      <c r="AR10" s="2"/>
      <c r="AS10" s="2"/>
      <c r="AT10" s="2"/>
      <c r="AU10" s="15" t="s">
        <v>14</v>
      </c>
      <c r="AV10" s="15"/>
    </row>
    <row r="11" spans="1:48" s="1" customFormat="1" ht="12" customHeight="1">
      <c r="A11" s="12" t="s">
        <v>15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6" t="s">
        <v>5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2" t="s">
        <v>16</v>
      </c>
      <c r="AQ11" s="2"/>
      <c r="AR11" s="2"/>
      <c r="AS11" s="2"/>
      <c r="AT11" s="2"/>
      <c r="AU11" s="17" t="s">
        <v>5</v>
      </c>
      <c r="AV11" s="17"/>
    </row>
    <row r="12" spans="1:48" s="1" customFormat="1" ht="12" customHeight="1">
      <c r="A12" s="11" t="s">
        <v>17</v>
      </c>
      <c r="B12" s="11"/>
      <c r="C12" s="11"/>
      <c r="D12" s="11"/>
      <c r="E12" s="11"/>
      <c r="F12" s="16" t="s">
        <v>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2" t="s">
        <v>18</v>
      </c>
      <c r="AQ12" s="2"/>
      <c r="AR12" s="2"/>
      <c r="AS12" s="2"/>
      <c r="AT12" s="2"/>
      <c r="AU12" s="17" t="s">
        <v>19</v>
      </c>
      <c r="AV12" s="17"/>
    </row>
    <row r="13" spans="1:48" s="1" customFormat="1" ht="12" customHeight="1">
      <c r="A13" s="18" t="s">
        <v>20</v>
      </c>
      <c r="B13" s="11" t="s">
        <v>21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7" t="s">
        <v>5</v>
      </c>
      <c r="AV13" s="17"/>
    </row>
    <row r="14" spans="1:48" s="1" customFormat="1" ht="12.95" customHeight="1">
      <c r="A14" s="11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2" t="s">
        <v>23</v>
      </c>
      <c r="AR14" s="2"/>
      <c r="AS14" s="2"/>
      <c r="AT14" s="2"/>
      <c r="AU14" s="19" t="s">
        <v>24</v>
      </c>
      <c r="AV14" s="19"/>
    </row>
    <row r="15" spans="1:48" s="1" customFormat="1" ht="14.1" customHeight="1">
      <c r="A15" s="3" t="s">
        <v>25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1" customFormat="1" ht="12.95" customHeight="1">
      <c r="A16" s="20" t="s">
        <v>26</v>
      </c>
      <c r="B16" s="20"/>
      <c r="C16" s="20"/>
      <c r="D16" s="20"/>
      <c r="E16" s="20"/>
      <c r="F16" s="20"/>
      <c r="G16" s="20"/>
      <c r="H16" s="20"/>
      <c r="I16" s="20"/>
      <c r="J16" s="20"/>
      <c r="K16" s="21" t="s">
        <v>27</v>
      </c>
      <c r="L16" s="21"/>
      <c r="M16" s="21"/>
      <c r="N16" s="21" t="s">
        <v>28</v>
      </c>
      <c r="O16" s="21"/>
      <c r="P16" s="21"/>
      <c r="Q16" s="21"/>
      <c r="R16" s="21"/>
      <c r="S16" s="21" t="s">
        <v>29</v>
      </c>
      <c r="T16" s="21"/>
      <c r="U16" s="21"/>
      <c r="V16" s="21"/>
      <c r="W16" s="21"/>
      <c r="X16" s="21"/>
      <c r="Y16" s="21"/>
      <c r="Z16" s="21" t="s">
        <v>30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 t="s">
        <v>35</v>
      </c>
      <c r="AS16" s="21"/>
      <c r="AT16" s="21"/>
      <c r="AU16" s="21"/>
      <c r="AV16" s="21"/>
    </row>
    <row r="17" spans="1:48" s="1" customFormat="1" ht="21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 t="s">
        <v>31</v>
      </c>
      <c r="AA17" s="21"/>
      <c r="AB17" s="21"/>
      <c r="AC17" s="21" t="s">
        <v>32</v>
      </c>
      <c r="AD17" s="21"/>
      <c r="AE17" s="21"/>
      <c r="AF17" s="21"/>
      <c r="AG17" s="21" t="s">
        <v>33</v>
      </c>
      <c r="AH17" s="21"/>
      <c r="AI17" s="21"/>
      <c r="AJ17" s="21"/>
      <c r="AK17" s="21"/>
      <c r="AL17" s="21" t="s">
        <v>34</v>
      </c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s="1" customFormat="1" ht="14.1" customHeight="1">
      <c r="A18" s="20" t="s">
        <v>36</v>
      </c>
      <c r="B18" s="20"/>
      <c r="C18" s="20"/>
      <c r="D18" s="20"/>
      <c r="E18" s="20"/>
      <c r="F18" s="20"/>
      <c r="G18" s="20"/>
      <c r="H18" s="20"/>
      <c r="I18" s="20"/>
      <c r="J18" s="20"/>
      <c r="K18" s="21" t="s">
        <v>37</v>
      </c>
      <c r="L18" s="21"/>
      <c r="M18" s="21"/>
      <c r="N18" s="21" t="s">
        <v>38</v>
      </c>
      <c r="O18" s="21"/>
      <c r="P18" s="21"/>
      <c r="Q18" s="21"/>
      <c r="R18" s="21"/>
      <c r="S18" s="21" t="s">
        <v>39</v>
      </c>
      <c r="T18" s="21"/>
      <c r="U18" s="21"/>
      <c r="V18" s="21"/>
      <c r="W18" s="21"/>
      <c r="X18" s="21"/>
      <c r="Y18" s="21"/>
      <c r="Z18" s="21" t="s">
        <v>40</v>
      </c>
      <c r="AA18" s="21"/>
      <c r="AB18" s="21"/>
      <c r="AC18" s="21" t="s">
        <v>41</v>
      </c>
      <c r="AD18" s="21"/>
      <c r="AE18" s="21"/>
      <c r="AF18" s="21"/>
      <c r="AG18" s="21" t="s">
        <v>42</v>
      </c>
      <c r="AH18" s="21"/>
      <c r="AI18" s="21"/>
      <c r="AJ18" s="21"/>
      <c r="AK18" s="21"/>
      <c r="AL18" s="21" t="s">
        <v>43</v>
      </c>
      <c r="AM18" s="21"/>
      <c r="AN18" s="21"/>
      <c r="AO18" s="21"/>
      <c r="AP18" s="21"/>
      <c r="AQ18" s="21"/>
      <c r="AR18" s="21" t="s">
        <v>44</v>
      </c>
      <c r="AS18" s="21"/>
      <c r="AT18" s="21"/>
      <c r="AU18" s="21"/>
      <c r="AV18" s="21"/>
    </row>
    <row r="19" spans="1:48" s="1" customFormat="1" ht="24" customHeight="1">
      <c r="A19" s="22" t="s">
        <v>45</v>
      </c>
      <c r="B19" s="22"/>
      <c r="C19" s="22"/>
      <c r="D19" s="22"/>
      <c r="E19" s="22"/>
      <c r="F19" s="22"/>
      <c r="G19" s="22"/>
      <c r="H19" s="22"/>
      <c r="I19" s="22"/>
      <c r="J19" s="22"/>
      <c r="K19" s="23" t="s">
        <v>46</v>
      </c>
      <c r="L19" s="23"/>
      <c r="M19" s="23"/>
      <c r="N19" s="24" t="s">
        <v>47</v>
      </c>
      <c r="O19" s="24"/>
      <c r="P19" s="24"/>
      <c r="Q19" s="24"/>
      <c r="R19" s="24"/>
      <c r="S19" s="26">
        <f>5044600</f>
        <v>5044600</v>
      </c>
      <c r="T19" s="26"/>
      <c r="U19" s="26"/>
      <c r="V19" s="26"/>
      <c r="W19" s="26"/>
      <c r="X19" s="26"/>
      <c r="Y19" s="26"/>
      <c r="Z19" s="26">
        <f>966750.66</f>
        <v>966750.66</v>
      </c>
      <c r="AA19" s="26"/>
      <c r="AB19" s="26"/>
      <c r="AC19" s="28" t="s">
        <v>48</v>
      </c>
      <c r="AD19" s="28"/>
      <c r="AE19" s="28"/>
      <c r="AF19" s="28"/>
      <c r="AG19" s="28" t="s">
        <v>48</v>
      </c>
      <c r="AH19" s="28"/>
      <c r="AI19" s="28"/>
      <c r="AJ19" s="28"/>
      <c r="AK19" s="28"/>
      <c r="AL19" s="26">
        <f>966750.66</f>
        <v>966750.66</v>
      </c>
      <c r="AM19" s="26"/>
      <c r="AN19" s="26"/>
      <c r="AO19" s="26"/>
      <c r="AP19" s="26"/>
      <c r="AQ19" s="26"/>
      <c r="AR19" s="30">
        <f>4077849.34</f>
        <v>4077849.34</v>
      </c>
      <c r="AS19" s="30"/>
      <c r="AT19" s="30"/>
      <c r="AU19" s="30"/>
      <c r="AV19" s="30"/>
    </row>
    <row r="20" spans="1:48" s="1" customFormat="1" ht="54.95" customHeight="1">
      <c r="A20" s="31" t="s">
        <v>49</v>
      </c>
      <c r="B20" s="31"/>
      <c r="C20" s="31"/>
      <c r="D20" s="31"/>
      <c r="E20" s="31"/>
      <c r="F20" s="31"/>
      <c r="G20" s="31"/>
      <c r="H20" s="31"/>
      <c r="I20" s="31"/>
      <c r="J20" s="31"/>
      <c r="K20" s="5" t="s">
        <v>50</v>
      </c>
      <c r="L20" s="5"/>
      <c r="M20" s="5"/>
      <c r="N20" s="32" t="s">
        <v>51</v>
      </c>
      <c r="O20" s="32"/>
      <c r="P20" s="32"/>
      <c r="Q20" s="32"/>
      <c r="R20" s="32"/>
      <c r="S20" s="33">
        <f>9000</f>
        <v>9000</v>
      </c>
      <c r="T20" s="33"/>
      <c r="U20" s="33"/>
      <c r="V20" s="33"/>
      <c r="W20" s="33"/>
      <c r="X20" s="33"/>
      <c r="Y20" s="33"/>
      <c r="Z20" s="33">
        <f>1936.35</f>
        <v>1936.35</v>
      </c>
      <c r="AA20" s="33"/>
      <c r="AB20" s="33"/>
      <c r="AC20" s="34" t="s">
        <v>48</v>
      </c>
      <c r="AD20" s="34"/>
      <c r="AE20" s="34"/>
      <c r="AF20" s="34"/>
      <c r="AG20" s="34" t="s">
        <v>48</v>
      </c>
      <c r="AH20" s="34"/>
      <c r="AI20" s="34"/>
      <c r="AJ20" s="34"/>
      <c r="AK20" s="34"/>
      <c r="AL20" s="33">
        <f>1936.35</f>
        <v>1936.35</v>
      </c>
      <c r="AM20" s="33"/>
      <c r="AN20" s="33"/>
      <c r="AO20" s="33"/>
      <c r="AP20" s="33"/>
      <c r="AQ20" s="33"/>
      <c r="AR20" s="35">
        <f>7063.65</f>
        <v>7063.65</v>
      </c>
      <c r="AS20" s="35"/>
      <c r="AT20" s="35"/>
      <c r="AU20" s="35"/>
      <c r="AV20" s="35"/>
    </row>
    <row r="21" spans="1:48" s="1" customFormat="1" ht="54.95" customHeight="1">
      <c r="A21" s="31" t="s">
        <v>52</v>
      </c>
      <c r="B21" s="31"/>
      <c r="C21" s="31"/>
      <c r="D21" s="31"/>
      <c r="E21" s="31"/>
      <c r="F21" s="31"/>
      <c r="G21" s="31"/>
      <c r="H21" s="31"/>
      <c r="I21" s="31"/>
      <c r="J21" s="31"/>
      <c r="K21" s="5" t="s">
        <v>53</v>
      </c>
      <c r="L21" s="5"/>
      <c r="M21" s="5"/>
      <c r="N21" s="32" t="s">
        <v>54</v>
      </c>
      <c r="O21" s="32"/>
      <c r="P21" s="32"/>
      <c r="Q21" s="32"/>
      <c r="R21" s="32"/>
      <c r="S21" s="33">
        <f>1200</f>
        <v>1200</v>
      </c>
      <c r="T21" s="33"/>
      <c r="U21" s="33"/>
      <c r="V21" s="33"/>
      <c r="W21" s="33"/>
      <c r="X21" s="33"/>
      <c r="Y21" s="33"/>
      <c r="Z21" s="34" t="s">
        <v>48</v>
      </c>
      <c r="AA21" s="34"/>
      <c r="AB21" s="34"/>
      <c r="AC21" s="34" t="s">
        <v>48</v>
      </c>
      <c r="AD21" s="34"/>
      <c r="AE21" s="34"/>
      <c r="AF21" s="34"/>
      <c r="AG21" s="34" t="s">
        <v>48</v>
      </c>
      <c r="AH21" s="34"/>
      <c r="AI21" s="34"/>
      <c r="AJ21" s="34"/>
      <c r="AK21" s="34"/>
      <c r="AL21" s="34" t="s">
        <v>48</v>
      </c>
      <c r="AM21" s="34"/>
      <c r="AN21" s="34"/>
      <c r="AO21" s="34"/>
      <c r="AP21" s="34"/>
      <c r="AQ21" s="34"/>
      <c r="AR21" s="35">
        <f>1200</f>
        <v>1200</v>
      </c>
      <c r="AS21" s="35"/>
      <c r="AT21" s="35"/>
      <c r="AU21" s="35"/>
      <c r="AV21" s="35"/>
    </row>
    <row r="22" spans="1:48" s="1" customFormat="1" ht="86.1" customHeight="1">
      <c r="A22" s="31" t="s">
        <v>55</v>
      </c>
      <c r="B22" s="31"/>
      <c r="C22" s="31"/>
      <c r="D22" s="31"/>
      <c r="E22" s="31"/>
      <c r="F22" s="31"/>
      <c r="G22" s="31"/>
      <c r="H22" s="31"/>
      <c r="I22" s="31"/>
      <c r="J22" s="31"/>
      <c r="K22" s="5" t="s">
        <v>56</v>
      </c>
      <c r="L22" s="5"/>
      <c r="M22" s="5"/>
      <c r="N22" s="32" t="s">
        <v>57</v>
      </c>
      <c r="O22" s="32"/>
      <c r="P22" s="32"/>
      <c r="Q22" s="32"/>
      <c r="R22" s="32"/>
      <c r="S22" s="33">
        <f>1375400</f>
        <v>1375400</v>
      </c>
      <c r="T22" s="33"/>
      <c r="U22" s="33"/>
      <c r="V22" s="33"/>
      <c r="W22" s="33"/>
      <c r="X22" s="33"/>
      <c r="Y22" s="33"/>
      <c r="Z22" s="33">
        <f>151712.33</f>
        <v>151712.32999999999</v>
      </c>
      <c r="AA22" s="33"/>
      <c r="AB22" s="33"/>
      <c r="AC22" s="34" t="s">
        <v>48</v>
      </c>
      <c r="AD22" s="34"/>
      <c r="AE22" s="34"/>
      <c r="AF22" s="34"/>
      <c r="AG22" s="34" t="s">
        <v>48</v>
      </c>
      <c r="AH22" s="34"/>
      <c r="AI22" s="34"/>
      <c r="AJ22" s="34"/>
      <c r="AK22" s="34"/>
      <c r="AL22" s="33">
        <f>151712.33</f>
        <v>151712.32999999999</v>
      </c>
      <c r="AM22" s="33"/>
      <c r="AN22" s="33"/>
      <c r="AO22" s="33"/>
      <c r="AP22" s="33"/>
      <c r="AQ22" s="33"/>
      <c r="AR22" s="35">
        <f>1223687.67</f>
        <v>1223687.67</v>
      </c>
      <c r="AS22" s="35"/>
      <c r="AT22" s="35"/>
      <c r="AU22" s="35"/>
      <c r="AV22" s="35"/>
    </row>
    <row r="23" spans="1:48" s="1" customFormat="1" ht="86.1" customHeight="1">
      <c r="A23" s="31" t="s">
        <v>55</v>
      </c>
      <c r="B23" s="31"/>
      <c r="C23" s="31"/>
      <c r="D23" s="31"/>
      <c r="E23" s="31"/>
      <c r="F23" s="31"/>
      <c r="G23" s="31"/>
      <c r="H23" s="31"/>
      <c r="I23" s="31"/>
      <c r="J23" s="31"/>
      <c r="K23" s="5" t="s">
        <v>58</v>
      </c>
      <c r="L23" s="5"/>
      <c r="M23" s="5"/>
      <c r="N23" s="32" t="s">
        <v>59</v>
      </c>
      <c r="O23" s="32"/>
      <c r="P23" s="32"/>
      <c r="Q23" s="32"/>
      <c r="R23" s="32"/>
      <c r="S23" s="34" t="s">
        <v>48</v>
      </c>
      <c r="T23" s="34"/>
      <c r="U23" s="34"/>
      <c r="V23" s="34"/>
      <c r="W23" s="34"/>
      <c r="X23" s="34"/>
      <c r="Y23" s="34"/>
      <c r="Z23" s="33">
        <f>28.69</f>
        <v>28.69</v>
      </c>
      <c r="AA23" s="33"/>
      <c r="AB23" s="33"/>
      <c r="AC23" s="34" t="s">
        <v>48</v>
      </c>
      <c r="AD23" s="34"/>
      <c r="AE23" s="34"/>
      <c r="AF23" s="34"/>
      <c r="AG23" s="34" t="s">
        <v>48</v>
      </c>
      <c r="AH23" s="34"/>
      <c r="AI23" s="34"/>
      <c r="AJ23" s="34"/>
      <c r="AK23" s="34"/>
      <c r="AL23" s="33">
        <f>28.69</f>
        <v>28.69</v>
      </c>
      <c r="AM23" s="33"/>
      <c r="AN23" s="33"/>
      <c r="AO23" s="33"/>
      <c r="AP23" s="33"/>
      <c r="AQ23" s="33"/>
      <c r="AR23" s="36" t="s">
        <v>48</v>
      </c>
      <c r="AS23" s="36"/>
      <c r="AT23" s="36"/>
      <c r="AU23" s="36"/>
      <c r="AV23" s="36"/>
    </row>
    <row r="24" spans="1:48" s="1" customFormat="1" ht="45" customHeight="1">
      <c r="A24" s="31" t="s">
        <v>60</v>
      </c>
      <c r="B24" s="31"/>
      <c r="C24" s="31"/>
      <c r="D24" s="31"/>
      <c r="E24" s="31"/>
      <c r="F24" s="31"/>
      <c r="G24" s="31"/>
      <c r="H24" s="31"/>
      <c r="I24" s="31"/>
      <c r="J24" s="31"/>
      <c r="K24" s="5" t="s">
        <v>61</v>
      </c>
      <c r="L24" s="5"/>
      <c r="M24" s="5"/>
      <c r="N24" s="32" t="s">
        <v>62</v>
      </c>
      <c r="O24" s="32"/>
      <c r="P24" s="32"/>
      <c r="Q24" s="32"/>
      <c r="R24" s="32"/>
      <c r="S24" s="33">
        <f>4000</f>
        <v>4000</v>
      </c>
      <c r="T24" s="33"/>
      <c r="U24" s="33"/>
      <c r="V24" s="33"/>
      <c r="W24" s="33"/>
      <c r="X24" s="33"/>
      <c r="Y24" s="33"/>
      <c r="Z24" s="33">
        <f>752.64</f>
        <v>752.64</v>
      </c>
      <c r="AA24" s="33"/>
      <c r="AB24" s="33"/>
      <c r="AC24" s="34" t="s">
        <v>48</v>
      </c>
      <c r="AD24" s="34"/>
      <c r="AE24" s="34"/>
      <c r="AF24" s="34"/>
      <c r="AG24" s="34" t="s">
        <v>48</v>
      </c>
      <c r="AH24" s="34"/>
      <c r="AI24" s="34"/>
      <c r="AJ24" s="34"/>
      <c r="AK24" s="34"/>
      <c r="AL24" s="33">
        <f>752.64</f>
        <v>752.64</v>
      </c>
      <c r="AM24" s="33"/>
      <c r="AN24" s="33"/>
      <c r="AO24" s="33"/>
      <c r="AP24" s="33"/>
      <c r="AQ24" s="33"/>
      <c r="AR24" s="35">
        <f>3247.36</f>
        <v>3247.36</v>
      </c>
      <c r="AS24" s="35"/>
      <c r="AT24" s="35"/>
      <c r="AU24" s="35"/>
      <c r="AV24" s="35"/>
    </row>
    <row r="25" spans="1:48" s="1" customFormat="1" ht="45" customHeight="1">
      <c r="A25" s="31" t="s">
        <v>60</v>
      </c>
      <c r="B25" s="31"/>
      <c r="C25" s="31"/>
      <c r="D25" s="31"/>
      <c r="E25" s="31"/>
      <c r="F25" s="31"/>
      <c r="G25" s="31"/>
      <c r="H25" s="31"/>
      <c r="I25" s="31"/>
      <c r="J25" s="31"/>
      <c r="K25" s="5" t="s">
        <v>63</v>
      </c>
      <c r="L25" s="5"/>
      <c r="M25" s="5"/>
      <c r="N25" s="32" t="s">
        <v>64</v>
      </c>
      <c r="O25" s="32"/>
      <c r="P25" s="32"/>
      <c r="Q25" s="32"/>
      <c r="R25" s="32"/>
      <c r="S25" s="34" t="s">
        <v>48</v>
      </c>
      <c r="T25" s="34"/>
      <c r="U25" s="34"/>
      <c r="V25" s="34"/>
      <c r="W25" s="34"/>
      <c r="X25" s="34"/>
      <c r="Y25" s="34"/>
      <c r="Z25" s="33">
        <f>130.65</f>
        <v>130.65</v>
      </c>
      <c r="AA25" s="33"/>
      <c r="AB25" s="33"/>
      <c r="AC25" s="34" t="s">
        <v>48</v>
      </c>
      <c r="AD25" s="34"/>
      <c r="AE25" s="34"/>
      <c r="AF25" s="34"/>
      <c r="AG25" s="34" t="s">
        <v>48</v>
      </c>
      <c r="AH25" s="34"/>
      <c r="AI25" s="34"/>
      <c r="AJ25" s="34"/>
      <c r="AK25" s="34"/>
      <c r="AL25" s="33">
        <f>130.65</f>
        <v>130.65</v>
      </c>
      <c r="AM25" s="33"/>
      <c r="AN25" s="33"/>
      <c r="AO25" s="33"/>
      <c r="AP25" s="33"/>
      <c r="AQ25" s="33"/>
      <c r="AR25" s="36" t="s">
        <v>48</v>
      </c>
      <c r="AS25" s="36"/>
      <c r="AT25" s="36"/>
      <c r="AU25" s="36"/>
      <c r="AV25" s="36"/>
    </row>
    <row r="26" spans="1:48" s="1" customFormat="1" ht="75.95" customHeight="1">
      <c r="A26" s="31" t="s">
        <v>65</v>
      </c>
      <c r="B26" s="31"/>
      <c r="C26" s="31"/>
      <c r="D26" s="31"/>
      <c r="E26" s="31"/>
      <c r="F26" s="31"/>
      <c r="G26" s="31"/>
      <c r="H26" s="31"/>
      <c r="I26" s="31"/>
      <c r="J26" s="31"/>
      <c r="K26" s="5" t="s">
        <v>66</v>
      </c>
      <c r="L26" s="5"/>
      <c r="M26" s="5"/>
      <c r="N26" s="32" t="s">
        <v>67</v>
      </c>
      <c r="O26" s="32"/>
      <c r="P26" s="32"/>
      <c r="Q26" s="32"/>
      <c r="R26" s="32"/>
      <c r="S26" s="33">
        <f>2500</f>
        <v>2500</v>
      </c>
      <c r="T26" s="33"/>
      <c r="U26" s="33"/>
      <c r="V26" s="33"/>
      <c r="W26" s="33"/>
      <c r="X26" s="33"/>
      <c r="Y26" s="33"/>
      <c r="Z26" s="33">
        <f>690</f>
        <v>690</v>
      </c>
      <c r="AA26" s="33"/>
      <c r="AB26" s="33"/>
      <c r="AC26" s="34" t="s">
        <v>48</v>
      </c>
      <c r="AD26" s="34"/>
      <c r="AE26" s="34"/>
      <c r="AF26" s="34"/>
      <c r="AG26" s="34" t="s">
        <v>48</v>
      </c>
      <c r="AH26" s="34"/>
      <c r="AI26" s="34"/>
      <c r="AJ26" s="34"/>
      <c r="AK26" s="34"/>
      <c r="AL26" s="33">
        <f>690</f>
        <v>690</v>
      </c>
      <c r="AM26" s="33"/>
      <c r="AN26" s="33"/>
      <c r="AO26" s="33"/>
      <c r="AP26" s="33"/>
      <c r="AQ26" s="33"/>
      <c r="AR26" s="35">
        <f>1810</f>
        <v>1810</v>
      </c>
      <c r="AS26" s="35"/>
      <c r="AT26" s="35"/>
      <c r="AU26" s="35"/>
      <c r="AV26" s="35"/>
    </row>
    <row r="27" spans="1:48" s="1" customFormat="1" ht="24" customHeight="1">
      <c r="A27" s="31" t="s">
        <v>68</v>
      </c>
      <c r="B27" s="31"/>
      <c r="C27" s="31"/>
      <c r="D27" s="31"/>
      <c r="E27" s="31"/>
      <c r="F27" s="31"/>
      <c r="G27" s="31"/>
      <c r="H27" s="31"/>
      <c r="I27" s="31"/>
      <c r="J27" s="31"/>
      <c r="K27" s="5" t="s">
        <v>69</v>
      </c>
      <c r="L27" s="5"/>
      <c r="M27" s="5"/>
      <c r="N27" s="32" t="s">
        <v>70</v>
      </c>
      <c r="O27" s="32"/>
      <c r="P27" s="32"/>
      <c r="Q27" s="32"/>
      <c r="R27" s="32"/>
      <c r="S27" s="33">
        <f>3577600</f>
        <v>3577600</v>
      </c>
      <c r="T27" s="33"/>
      <c r="U27" s="33"/>
      <c r="V27" s="33"/>
      <c r="W27" s="33"/>
      <c r="X27" s="33"/>
      <c r="Y27" s="33"/>
      <c r="Z27" s="33">
        <f>791600</f>
        <v>791600</v>
      </c>
      <c r="AA27" s="33"/>
      <c r="AB27" s="33"/>
      <c r="AC27" s="34" t="s">
        <v>48</v>
      </c>
      <c r="AD27" s="34"/>
      <c r="AE27" s="34"/>
      <c r="AF27" s="34"/>
      <c r="AG27" s="34" t="s">
        <v>48</v>
      </c>
      <c r="AH27" s="34"/>
      <c r="AI27" s="34"/>
      <c r="AJ27" s="34"/>
      <c r="AK27" s="34"/>
      <c r="AL27" s="33">
        <f>791600</f>
        <v>791600</v>
      </c>
      <c r="AM27" s="33"/>
      <c r="AN27" s="33"/>
      <c r="AO27" s="33"/>
      <c r="AP27" s="33"/>
      <c r="AQ27" s="33"/>
      <c r="AR27" s="35">
        <f>2786000</f>
        <v>2786000</v>
      </c>
      <c r="AS27" s="35"/>
      <c r="AT27" s="35"/>
      <c r="AU27" s="35"/>
      <c r="AV27" s="35"/>
    </row>
    <row r="28" spans="1:48" s="1" customFormat="1" ht="45" customHeight="1">
      <c r="A28" s="31" t="s">
        <v>71</v>
      </c>
      <c r="B28" s="31"/>
      <c r="C28" s="31"/>
      <c r="D28" s="31"/>
      <c r="E28" s="31"/>
      <c r="F28" s="31"/>
      <c r="G28" s="31"/>
      <c r="H28" s="31"/>
      <c r="I28" s="31"/>
      <c r="J28" s="31"/>
      <c r="K28" s="5" t="s">
        <v>72</v>
      </c>
      <c r="L28" s="5"/>
      <c r="M28" s="5"/>
      <c r="N28" s="32" t="s">
        <v>73</v>
      </c>
      <c r="O28" s="32"/>
      <c r="P28" s="32"/>
      <c r="Q28" s="32"/>
      <c r="R28" s="32"/>
      <c r="S28" s="33">
        <f>67600</f>
        <v>67600</v>
      </c>
      <c r="T28" s="33"/>
      <c r="U28" s="33"/>
      <c r="V28" s="33"/>
      <c r="W28" s="33"/>
      <c r="X28" s="33"/>
      <c r="Y28" s="33"/>
      <c r="Z28" s="33">
        <f>16900</f>
        <v>16900</v>
      </c>
      <c r="AA28" s="33"/>
      <c r="AB28" s="33"/>
      <c r="AC28" s="34" t="s">
        <v>48</v>
      </c>
      <c r="AD28" s="34"/>
      <c r="AE28" s="34"/>
      <c r="AF28" s="34"/>
      <c r="AG28" s="34" t="s">
        <v>48</v>
      </c>
      <c r="AH28" s="34"/>
      <c r="AI28" s="34"/>
      <c r="AJ28" s="34"/>
      <c r="AK28" s="34"/>
      <c r="AL28" s="33">
        <f>16900</f>
        <v>16900</v>
      </c>
      <c r="AM28" s="33"/>
      <c r="AN28" s="33"/>
      <c r="AO28" s="33"/>
      <c r="AP28" s="33"/>
      <c r="AQ28" s="33"/>
      <c r="AR28" s="35">
        <f>50700</f>
        <v>50700</v>
      </c>
      <c r="AS28" s="35"/>
      <c r="AT28" s="35"/>
      <c r="AU28" s="35"/>
      <c r="AV28" s="35"/>
    </row>
    <row r="29" spans="1:48" s="1" customFormat="1" ht="33.950000000000003" customHeight="1">
      <c r="A29" s="31" t="s">
        <v>74</v>
      </c>
      <c r="B29" s="31"/>
      <c r="C29" s="31"/>
      <c r="D29" s="31"/>
      <c r="E29" s="31"/>
      <c r="F29" s="31"/>
      <c r="G29" s="31"/>
      <c r="H29" s="31"/>
      <c r="I29" s="31"/>
      <c r="J29" s="31"/>
      <c r="K29" s="5" t="s">
        <v>75</v>
      </c>
      <c r="L29" s="5"/>
      <c r="M29" s="5"/>
      <c r="N29" s="32" t="s">
        <v>76</v>
      </c>
      <c r="O29" s="32"/>
      <c r="P29" s="32"/>
      <c r="Q29" s="32"/>
      <c r="R29" s="32"/>
      <c r="S29" s="33">
        <f>7300</f>
        <v>7300</v>
      </c>
      <c r="T29" s="33"/>
      <c r="U29" s="33"/>
      <c r="V29" s="33"/>
      <c r="W29" s="33"/>
      <c r="X29" s="33"/>
      <c r="Y29" s="33"/>
      <c r="Z29" s="33">
        <f>3000</f>
        <v>3000</v>
      </c>
      <c r="AA29" s="33"/>
      <c r="AB29" s="33"/>
      <c r="AC29" s="34" t="s">
        <v>48</v>
      </c>
      <c r="AD29" s="34"/>
      <c r="AE29" s="34"/>
      <c r="AF29" s="34"/>
      <c r="AG29" s="34" t="s">
        <v>48</v>
      </c>
      <c r="AH29" s="34"/>
      <c r="AI29" s="34"/>
      <c r="AJ29" s="34"/>
      <c r="AK29" s="34"/>
      <c r="AL29" s="33">
        <f>3000</f>
        <v>3000</v>
      </c>
      <c r="AM29" s="33"/>
      <c r="AN29" s="33"/>
      <c r="AO29" s="33"/>
      <c r="AP29" s="33"/>
      <c r="AQ29" s="33"/>
      <c r="AR29" s="35">
        <f>4300</f>
        <v>4300</v>
      </c>
      <c r="AS29" s="35"/>
      <c r="AT29" s="35"/>
      <c r="AU29" s="35"/>
      <c r="AV29" s="35"/>
    </row>
    <row r="30" spans="1:48" s="1" customFormat="1" ht="14.1" customHeight="1">
      <c r="A30" s="3" t="s">
        <v>77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1" customFormat="1" ht="12" customHeight="1">
      <c r="A31" s="20" t="s">
        <v>26</v>
      </c>
      <c r="B31" s="20"/>
      <c r="C31" s="20"/>
      <c r="D31" s="20"/>
      <c r="E31" s="20"/>
      <c r="F31" s="20"/>
      <c r="G31" s="21" t="s">
        <v>27</v>
      </c>
      <c r="H31" s="21"/>
      <c r="I31" s="21"/>
      <c r="J31" s="21"/>
      <c r="K31" s="21"/>
      <c r="L31" s="21" t="s">
        <v>78</v>
      </c>
      <c r="M31" s="21"/>
      <c r="N31" s="21"/>
      <c r="O31" s="21"/>
      <c r="P31" s="21"/>
      <c r="Q31" s="21"/>
      <c r="R31" s="21" t="s">
        <v>29</v>
      </c>
      <c r="S31" s="21"/>
      <c r="T31" s="21"/>
      <c r="U31" s="21"/>
      <c r="V31" s="21" t="s">
        <v>79</v>
      </c>
      <c r="W31" s="21"/>
      <c r="X31" s="21"/>
      <c r="Y31" s="21"/>
      <c r="Z31" s="21"/>
      <c r="AA31" s="21" t="s">
        <v>30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 t="s">
        <v>35</v>
      </c>
      <c r="AO31" s="21"/>
      <c r="AP31" s="21"/>
      <c r="AQ31" s="21"/>
      <c r="AR31" s="21"/>
      <c r="AS31" s="21"/>
      <c r="AT31" s="21"/>
      <c r="AU31" s="21"/>
      <c r="AV31" s="21"/>
    </row>
    <row r="32" spans="1:48" s="1" customFormat="1" ht="30" customHeight="1">
      <c r="A32" s="20"/>
      <c r="B32" s="20"/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 t="s">
        <v>31</v>
      </c>
      <c r="AB32" s="21"/>
      <c r="AC32" s="21" t="s">
        <v>32</v>
      </c>
      <c r="AD32" s="21"/>
      <c r="AE32" s="21"/>
      <c r="AF32" s="21" t="s">
        <v>33</v>
      </c>
      <c r="AG32" s="21"/>
      <c r="AH32" s="21"/>
      <c r="AI32" s="21"/>
      <c r="AJ32" s="21" t="s">
        <v>34</v>
      </c>
      <c r="AK32" s="21"/>
      <c r="AL32" s="21"/>
      <c r="AM32" s="21"/>
      <c r="AN32" s="21" t="s">
        <v>80</v>
      </c>
      <c r="AO32" s="21"/>
      <c r="AP32" s="21"/>
      <c r="AQ32" s="21"/>
      <c r="AR32" s="21"/>
      <c r="AS32" s="21"/>
      <c r="AT32" s="21" t="s">
        <v>81</v>
      </c>
      <c r="AU32" s="21"/>
      <c r="AV32" s="21"/>
    </row>
    <row r="33" spans="1:48" s="1" customFormat="1" ht="12" customHeight="1">
      <c r="A33" s="20" t="s">
        <v>36</v>
      </c>
      <c r="B33" s="20"/>
      <c r="C33" s="20"/>
      <c r="D33" s="20"/>
      <c r="E33" s="20"/>
      <c r="F33" s="20"/>
      <c r="G33" s="21" t="s">
        <v>37</v>
      </c>
      <c r="H33" s="21"/>
      <c r="I33" s="21"/>
      <c r="J33" s="21"/>
      <c r="K33" s="21"/>
      <c r="L33" s="21" t="s">
        <v>38</v>
      </c>
      <c r="M33" s="21"/>
      <c r="N33" s="21"/>
      <c r="O33" s="21"/>
      <c r="P33" s="21"/>
      <c r="Q33" s="21"/>
      <c r="R33" s="21" t="s">
        <v>39</v>
      </c>
      <c r="S33" s="21"/>
      <c r="T33" s="21"/>
      <c r="U33" s="21"/>
      <c r="V33" s="21" t="s">
        <v>40</v>
      </c>
      <c r="W33" s="21"/>
      <c r="X33" s="21"/>
      <c r="Y33" s="21"/>
      <c r="Z33" s="21"/>
      <c r="AA33" s="21" t="s">
        <v>41</v>
      </c>
      <c r="AB33" s="21"/>
      <c r="AC33" s="21" t="s">
        <v>42</v>
      </c>
      <c r="AD33" s="21"/>
      <c r="AE33" s="21"/>
      <c r="AF33" s="21" t="s">
        <v>43</v>
      </c>
      <c r="AG33" s="21"/>
      <c r="AH33" s="21"/>
      <c r="AI33" s="21"/>
      <c r="AJ33" s="21" t="s">
        <v>44</v>
      </c>
      <c r="AK33" s="21"/>
      <c r="AL33" s="21"/>
      <c r="AM33" s="21"/>
      <c r="AN33" s="21" t="s">
        <v>82</v>
      </c>
      <c r="AO33" s="21"/>
      <c r="AP33" s="21"/>
      <c r="AQ33" s="21"/>
      <c r="AR33" s="21"/>
      <c r="AS33" s="21"/>
      <c r="AT33" s="21" t="s">
        <v>83</v>
      </c>
      <c r="AU33" s="21"/>
      <c r="AV33" s="21"/>
    </row>
    <row r="34" spans="1:48" s="1" customFormat="1" ht="24" customHeight="1">
      <c r="A34" s="22" t="s">
        <v>84</v>
      </c>
      <c r="B34" s="22"/>
      <c r="C34" s="22"/>
      <c r="D34" s="22"/>
      <c r="E34" s="22"/>
      <c r="F34" s="22"/>
      <c r="G34" s="6" t="s">
        <v>85</v>
      </c>
      <c r="H34" s="6"/>
      <c r="I34" s="6"/>
      <c r="J34" s="6"/>
      <c r="K34" s="6"/>
      <c r="L34" s="37" t="s">
        <v>47</v>
      </c>
      <c r="M34" s="37"/>
      <c r="N34" s="37"/>
      <c r="O34" s="37"/>
      <c r="P34" s="37"/>
      <c r="Q34" s="37"/>
      <c r="R34" s="25">
        <f>5044600</f>
        <v>5044600</v>
      </c>
      <c r="S34" s="25"/>
      <c r="T34" s="25"/>
      <c r="U34" s="25"/>
      <c r="V34" s="25">
        <f>5044600</f>
        <v>5044600</v>
      </c>
      <c r="W34" s="25"/>
      <c r="X34" s="25"/>
      <c r="Y34" s="25"/>
      <c r="Z34" s="25"/>
      <c r="AA34" s="25">
        <f>1075120.65</f>
        <v>1075120.6499999999</v>
      </c>
      <c r="AB34" s="25"/>
      <c r="AC34" s="27" t="s">
        <v>48</v>
      </c>
      <c r="AD34" s="27"/>
      <c r="AE34" s="27"/>
      <c r="AF34" s="27" t="s">
        <v>48</v>
      </c>
      <c r="AG34" s="27"/>
      <c r="AH34" s="27"/>
      <c r="AI34" s="27"/>
      <c r="AJ34" s="25">
        <f>1075120.65</f>
        <v>1075120.6499999999</v>
      </c>
      <c r="AK34" s="25"/>
      <c r="AL34" s="25"/>
      <c r="AM34" s="25"/>
      <c r="AN34" s="25">
        <f>3969479.35</f>
        <v>3969479.35</v>
      </c>
      <c r="AO34" s="25"/>
      <c r="AP34" s="25"/>
      <c r="AQ34" s="25"/>
      <c r="AR34" s="25"/>
      <c r="AS34" s="25"/>
      <c r="AT34" s="29">
        <f>3969479.35</f>
        <v>3969479.35</v>
      </c>
      <c r="AU34" s="29"/>
      <c r="AV34" s="29"/>
    </row>
    <row r="35" spans="1:48" s="1" customFormat="1" ht="33.950000000000003" customHeight="1">
      <c r="A35" s="38" t="s">
        <v>86</v>
      </c>
      <c r="B35" s="38"/>
      <c r="C35" s="38"/>
      <c r="D35" s="38"/>
      <c r="E35" s="38"/>
      <c r="F35" s="38"/>
      <c r="G35" s="6" t="s">
        <v>87</v>
      </c>
      <c r="H35" s="6"/>
      <c r="I35" s="6"/>
      <c r="J35" s="6"/>
      <c r="K35" s="6"/>
      <c r="L35" s="39" t="s">
        <v>88</v>
      </c>
      <c r="M35" s="39"/>
      <c r="N35" s="39"/>
      <c r="O35" s="39"/>
      <c r="P35" s="39"/>
      <c r="Q35" s="39"/>
      <c r="R35" s="40">
        <f>30000</f>
        <v>30000</v>
      </c>
      <c r="S35" s="40"/>
      <c r="T35" s="40"/>
      <c r="U35" s="40"/>
      <c r="V35" s="40">
        <f>30000</f>
        <v>30000</v>
      </c>
      <c r="W35" s="40"/>
      <c r="X35" s="40"/>
      <c r="Y35" s="40"/>
      <c r="Z35" s="40"/>
      <c r="AA35" s="40">
        <f>26367.53</f>
        <v>26367.53</v>
      </c>
      <c r="AB35" s="40"/>
      <c r="AC35" s="41" t="s">
        <v>48</v>
      </c>
      <c r="AD35" s="41"/>
      <c r="AE35" s="41"/>
      <c r="AF35" s="41" t="s">
        <v>48</v>
      </c>
      <c r="AG35" s="41"/>
      <c r="AH35" s="41"/>
      <c r="AI35" s="41"/>
      <c r="AJ35" s="40">
        <f>26367.53</f>
        <v>26367.53</v>
      </c>
      <c r="AK35" s="40"/>
      <c r="AL35" s="40"/>
      <c r="AM35" s="40"/>
      <c r="AN35" s="40">
        <f>3632.47</f>
        <v>3632.47</v>
      </c>
      <c r="AO35" s="40"/>
      <c r="AP35" s="40"/>
      <c r="AQ35" s="40"/>
      <c r="AR35" s="40"/>
      <c r="AS35" s="40"/>
      <c r="AT35" s="42">
        <f>3632.47</f>
        <v>3632.47</v>
      </c>
      <c r="AU35" s="42"/>
      <c r="AV35" s="42"/>
    </row>
    <row r="36" spans="1:48" s="1" customFormat="1" ht="14.1" customHeight="1">
      <c r="A36" s="38" t="s">
        <v>89</v>
      </c>
      <c r="B36" s="38"/>
      <c r="C36" s="38"/>
      <c r="D36" s="38"/>
      <c r="E36" s="38"/>
      <c r="F36" s="38"/>
      <c r="G36" s="6" t="s">
        <v>90</v>
      </c>
      <c r="H36" s="6"/>
      <c r="I36" s="6"/>
      <c r="J36" s="6"/>
      <c r="K36" s="6"/>
      <c r="L36" s="39" t="s">
        <v>91</v>
      </c>
      <c r="M36" s="39"/>
      <c r="N36" s="39"/>
      <c r="O36" s="39"/>
      <c r="P36" s="39"/>
      <c r="Q36" s="39"/>
      <c r="R36" s="40">
        <f>475900</f>
        <v>475900</v>
      </c>
      <c r="S36" s="40"/>
      <c r="T36" s="40"/>
      <c r="U36" s="40"/>
      <c r="V36" s="40">
        <f>475900</f>
        <v>475900</v>
      </c>
      <c r="W36" s="40"/>
      <c r="X36" s="40"/>
      <c r="Y36" s="40"/>
      <c r="Z36" s="40"/>
      <c r="AA36" s="40">
        <f>105908</f>
        <v>105908</v>
      </c>
      <c r="AB36" s="40"/>
      <c r="AC36" s="41" t="s">
        <v>48</v>
      </c>
      <c r="AD36" s="41"/>
      <c r="AE36" s="41"/>
      <c r="AF36" s="41" t="s">
        <v>48</v>
      </c>
      <c r="AG36" s="41"/>
      <c r="AH36" s="41"/>
      <c r="AI36" s="41"/>
      <c r="AJ36" s="40">
        <f>105908</f>
        <v>105908</v>
      </c>
      <c r="AK36" s="40"/>
      <c r="AL36" s="40"/>
      <c r="AM36" s="40"/>
      <c r="AN36" s="40">
        <f>369992</f>
        <v>369992</v>
      </c>
      <c r="AO36" s="40"/>
      <c r="AP36" s="40"/>
      <c r="AQ36" s="40"/>
      <c r="AR36" s="40"/>
      <c r="AS36" s="40"/>
      <c r="AT36" s="42">
        <f>369992</f>
        <v>369992</v>
      </c>
      <c r="AU36" s="42"/>
      <c r="AV36" s="42"/>
    </row>
    <row r="37" spans="1:48" s="1" customFormat="1" ht="24" customHeight="1">
      <c r="A37" s="38" t="s">
        <v>92</v>
      </c>
      <c r="B37" s="38"/>
      <c r="C37" s="38"/>
      <c r="D37" s="38"/>
      <c r="E37" s="38"/>
      <c r="F37" s="38"/>
      <c r="G37" s="6" t="s">
        <v>93</v>
      </c>
      <c r="H37" s="6"/>
      <c r="I37" s="6"/>
      <c r="J37" s="6"/>
      <c r="K37" s="6"/>
      <c r="L37" s="39" t="s">
        <v>94</v>
      </c>
      <c r="M37" s="39"/>
      <c r="N37" s="39"/>
      <c r="O37" s="39"/>
      <c r="P37" s="39"/>
      <c r="Q37" s="39"/>
      <c r="R37" s="40">
        <f>144000</f>
        <v>144000</v>
      </c>
      <c r="S37" s="40"/>
      <c r="T37" s="40"/>
      <c r="U37" s="40"/>
      <c r="V37" s="40">
        <f>144000</f>
        <v>144000</v>
      </c>
      <c r="W37" s="40"/>
      <c r="X37" s="40"/>
      <c r="Y37" s="40"/>
      <c r="Z37" s="40"/>
      <c r="AA37" s="40">
        <f>30152.3</f>
        <v>30152.3</v>
      </c>
      <c r="AB37" s="40"/>
      <c r="AC37" s="41" t="s">
        <v>48</v>
      </c>
      <c r="AD37" s="41"/>
      <c r="AE37" s="41"/>
      <c r="AF37" s="41" t="s">
        <v>48</v>
      </c>
      <c r="AG37" s="41"/>
      <c r="AH37" s="41"/>
      <c r="AI37" s="41"/>
      <c r="AJ37" s="40">
        <f>30152.3</f>
        <v>30152.3</v>
      </c>
      <c r="AK37" s="40"/>
      <c r="AL37" s="40"/>
      <c r="AM37" s="40"/>
      <c r="AN37" s="40">
        <f>113847.7</f>
        <v>113847.7</v>
      </c>
      <c r="AO37" s="40"/>
      <c r="AP37" s="40"/>
      <c r="AQ37" s="40"/>
      <c r="AR37" s="40"/>
      <c r="AS37" s="40"/>
      <c r="AT37" s="42">
        <f>113847.7</f>
        <v>113847.7</v>
      </c>
      <c r="AU37" s="42"/>
      <c r="AV37" s="42"/>
    </row>
    <row r="38" spans="1:48" s="1" customFormat="1" ht="14.1" customHeight="1">
      <c r="A38" s="38" t="s">
        <v>89</v>
      </c>
      <c r="B38" s="38"/>
      <c r="C38" s="38"/>
      <c r="D38" s="38"/>
      <c r="E38" s="38"/>
      <c r="F38" s="38"/>
      <c r="G38" s="6" t="s">
        <v>95</v>
      </c>
      <c r="H38" s="6"/>
      <c r="I38" s="6"/>
      <c r="J38" s="6"/>
      <c r="K38" s="6"/>
      <c r="L38" s="39" t="s">
        <v>96</v>
      </c>
      <c r="M38" s="39"/>
      <c r="N38" s="39"/>
      <c r="O38" s="39"/>
      <c r="P38" s="39"/>
      <c r="Q38" s="39"/>
      <c r="R38" s="40">
        <f>104500</f>
        <v>104500</v>
      </c>
      <c r="S38" s="40"/>
      <c r="T38" s="40"/>
      <c r="U38" s="40"/>
      <c r="V38" s="40">
        <f>104500</f>
        <v>104500</v>
      </c>
      <c r="W38" s="40"/>
      <c r="X38" s="40"/>
      <c r="Y38" s="40"/>
      <c r="Z38" s="40"/>
      <c r="AA38" s="40">
        <f>24752.44</f>
        <v>24752.44</v>
      </c>
      <c r="AB38" s="40"/>
      <c r="AC38" s="41" t="s">
        <v>48</v>
      </c>
      <c r="AD38" s="41"/>
      <c r="AE38" s="41"/>
      <c r="AF38" s="41" t="s">
        <v>48</v>
      </c>
      <c r="AG38" s="41"/>
      <c r="AH38" s="41"/>
      <c r="AI38" s="41"/>
      <c r="AJ38" s="40">
        <f>24752.44</f>
        <v>24752.44</v>
      </c>
      <c r="AK38" s="40"/>
      <c r="AL38" s="40"/>
      <c r="AM38" s="40"/>
      <c r="AN38" s="40">
        <f>79747.56</f>
        <v>79747.56</v>
      </c>
      <c r="AO38" s="40"/>
      <c r="AP38" s="40"/>
      <c r="AQ38" s="40"/>
      <c r="AR38" s="40"/>
      <c r="AS38" s="40"/>
      <c r="AT38" s="42">
        <f>79747.56</f>
        <v>79747.56</v>
      </c>
      <c r="AU38" s="42"/>
      <c r="AV38" s="42"/>
    </row>
    <row r="39" spans="1:48" s="1" customFormat="1" ht="24" customHeight="1">
      <c r="A39" s="38" t="s">
        <v>92</v>
      </c>
      <c r="B39" s="38"/>
      <c r="C39" s="38"/>
      <c r="D39" s="38"/>
      <c r="E39" s="38"/>
      <c r="F39" s="38"/>
      <c r="G39" s="6" t="s">
        <v>97</v>
      </c>
      <c r="H39" s="6"/>
      <c r="I39" s="6"/>
      <c r="J39" s="6"/>
      <c r="K39" s="6"/>
      <c r="L39" s="39" t="s">
        <v>98</v>
      </c>
      <c r="M39" s="39"/>
      <c r="N39" s="39"/>
      <c r="O39" s="39"/>
      <c r="P39" s="39"/>
      <c r="Q39" s="39"/>
      <c r="R39" s="40">
        <f>32000</f>
        <v>32000</v>
      </c>
      <c r="S39" s="40"/>
      <c r="T39" s="40"/>
      <c r="U39" s="40"/>
      <c r="V39" s="40">
        <f>32000</f>
        <v>32000</v>
      </c>
      <c r="W39" s="40"/>
      <c r="X39" s="40"/>
      <c r="Y39" s="40"/>
      <c r="Z39" s="40"/>
      <c r="AA39" s="40">
        <f>6569.23</f>
        <v>6569.23</v>
      </c>
      <c r="AB39" s="40"/>
      <c r="AC39" s="41" t="s">
        <v>48</v>
      </c>
      <c r="AD39" s="41"/>
      <c r="AE39" s="41"/>
      <c r="AF39" s="41" t="s">
        <v>48</v>
      </c>
      <c r="AG39" s="41"/>
      <c r="AH39" s="41"/>
      <c r="AI39" s="41"/>
      <c r="AJ39" s="40">
        <f>6569.23</f>
        <v>6569.23</v>
      </c>
      <c r="AK39" s="40"/>
      <c r="AL39" s="40"/>
      <c r="AM39" s="40"/>
      <c r="AN39" s="40">
        <f>25430.77</f>
        <v>25430.77</v>
      </c>
      <c r="AO39" s="40"/>
      <c r="AP39" s="40"/>
      <c r="AQ39" s="40"/>
      <c r="AR39" s="40"/>
      <c r="AS39" s="40"/>
      <c r="AT39" s="42">
        <f>25430.77</f>
        <v>25430.77</v>
      </c>
      <c r="AU39" s="42"/>
      <c r="AV39" s="42"/>
    </row>
    <row r="40" spans="1:48" s="1" customFormat="1" ht="14.1" customHeight="1">
      <c r="A40" s="38" t="s">
        <v>99</v>
      </c>
      <c r="B40" s="38"/>
      <c r="C40" s="38"/>
      <c r="D40" s="38"/>
      <c r="E40" s="38"/>
      <c r="F40" s="38"/>
      <c r="G40" s="6" t="s">
        <v>100</v>
      </c>
      <c r="H40" s="6"/>
      <c r="I40" s="6"/>
      <c r="J40" s="6"/>
      <c r="K40" s="6"/>
      <c r="L40" s="39" t="s">
        <v>101</v>
      </c>
      <c r="M40" s="39"/>
      <c r="N40" s="39"/>
      <c r="O40" s="39"/>
      <c r="P40" s="39"/>
      <c r="Q40" s="39"/>
      <c r="R40" s="40">
        <f>7000</f>
        <v>7000</v>
      </c>
      <c r="S40" s="40"/>
      <c r="T40" s="40"/>
      <c r="U40" s="40"/>
      <c r="V40" s="40">
        <f>7000</f>
        <v>7000</v>
      </c>
      <c r="W40" s="40"/>
      <c r="X40" s="40"/>
      <c r="Y40" s="40"/>
      <c r="Z40" s="40"/>
      <c r="AA40" s="41" t="s">
        <v>48</v>
      </c>
      <c r="AB40" s="41"/>
      <c r="AC40" s="41" t="s">
        <v>48</v>
      </c>
      <c r="AD40" s="41"/>
      <c r="AE40" s="41"/>
      <c r="AF40" s="41" t="s">
        <v>48</v>
      </c>
      <c r="AG40" s="41"/>
      <c r="AH40" s="41"/>
      <c r="AI40" s="41"/>
      <c r="AJ40" s="41" t="s">
        <v>48</v>
      </c>
      <c r="AK40" s="41"/>
      <c r="AL40" s="41"/>
      <c r="AM40" s="41"/>
      <c r="AN40" s="40">
        <f>7000</f>
        <v>7000</v>
      </c>
      <c r="AO40" s="40"/>
      <c r="AP40" s="40"/>
      <c r="AQ40" s="40"/>
      <c r="AR40" s="40"/>
      <c r="AS40" s="40"/>
      <c r="AT40" s="42">
        <f>7000</f>
        <v>7000</v>
      </c>
      <c r="AU40" s="42"/>
      <c r="AV40" s="42"/>
    </row>
    <row r="41" spans="1:48" s="1" customFormat="1" ht="14.1" customHeight="1">
      <c r="A41" s="38" t="s">
        <v>102</v>
      </c>
      <c r="B41" s="38"/>
      <c r="C41" s="38"/>
      <c r="D41" s="38"/>
      <c r="E41" s="38"/>
      <c r="F41" s="38"/>
      <c r="G41" s="6" t="s">
        <v>103</v>
      </c>
      <c r="H41" s="6"/>
      <c r="I41" s="6"/>
      <c r="J41" s="6"/>
      <c r="K41" s="6"/>
      <c r="L41" s="39" t="s">
        <v>104</v>
      </c>
      <c r="M41" s="39"/>
      <c r="N41" s="39"/>
      <c r="O41" s="39"/>
      <c r="P41" s="39"/>
      <c r="Q41" s="39"/>
      <c r="R41" s="40">
        <f>3000</f>
        <v>3000</v>
      </c>
      <c r="S41" s="40"/>
      <c r="T41" s="40"/>
      <c r="U41" s="40"/>
      <c r="V41" s="40">
        <f>3000</f>
        <v>3000</v>
      </c>
      <c r="W41" s="40"/>
      <c r="X41" s="40"/>
      <c r="Y41" s="40"/>
      <c r="Z41" s="40"/>
      <c r="AA41" s="41" t="s">
        <v>48</v>
      </c>
      <c r="AB41" s="41"/>
      <c r="AC41" s="41" t="s">
        <v>48</v>
      </c>
      <c r="AD41" s="41"/>
      <c r="AE41" s="41"/>
      <c r="AF41" s="41" t="s">
        <v>48</v>
      </c>
      <c r="AG41" s="41"/>
      <c r="AH41" s="41"/>
      <c r="AI41" s="41"/>
      <c r="AJ41" s="41" t="s">
        <v>48</v>
      </c>
      <c r="AK41" s="41"/>
      <c r="AL41" s="41"/>
      <c r="AM41" s="41"/>
      <c r="AN41" s="40">
        <f>3000</f>
        <v>3000</v>
      </c>
      <c r="AO41" s="40"/>
      <c r="AP41" s="40"/>
      <c r="AQ41" s="40"/>
      <c r="AR41" s="40"/>
      <c r="AS41" s="40"/>
      <c r="AT41" s="42">
        <f>3000</f>
        <v>3000</v>
      </c>
      <c r="AU41" s="42"/>
      <c r="AV41" s="42"/>
    </row>
    <row r="42" spans="1:48" s="1" customFormat="1" ht="14.1" customHeight="1">
      <c r="A42" s="38" t="s">
        <v>99</v>
      </c>
      <c r="B42" s="38"/>
      <c r="C42" s="38"/>
      <c r="D42" s="38"/>
      <c r="E42" s="38"/>
      <c r="F42" s="38"/>
      <c r="G42" s="6" t="s">
        <v>105</v>
      </c>
      <c r="H42" s="6"/>
      <c r="I42" s="6"/>
      <c r="J42" s="6"/>
      <c r="K42" s="6"/>
      <c r="L42" s="39" t="s">
        <v>106</v>
      </c>
      <c r="M42" s="39"/>
      <c r="N42" s="39"/>
      <c r="O42" s="39"/>
      <c r="P42" s="39"/>
      <c r="Q42" s="39"/>
      <c r="R42" s="40">
        <f>1000</f>
        <v>1000</v>
      </c>
      <c r="S42" s="40"/>
      <c r="T42" s="40"/>
      <c r="U42" s="40"/>
      <c r="V42" s="40">
        <f>1000</f>
        <v>1000</v>
      </c>
      <c r="W42" s="40"/>
      <c r="X42" s="40"/>
      <c r="Y42" s="40"/>
      <c r="Z42" s="40"/>
      <c r="AA42" s="41" t="s">
        <v>48</v>
      </c>
      <c r="AB42" s="41"/>
      <c r="AC42" s="41" t="s">
        <v>48</v>
      </c>
      <c r="AD42" s="41"/>
      <c r="AE42" s="41"/>
      <c r="AF42" s="41" t="s">
        <v>48</v>
      </c>
      <c r="AG42" s="41"/>
      <c r="AH42" s="41"/>
      <c r="AI42" s="41"/>
      <c r="AJ42" s="41" t="s">
        <v>48</v>
      </c>
      <c r="AK42" s="41"/>
      <c r="AL42" s="41"/>
      <c r="AM42" s="41"/>
      <c r="AN42" s="40">
        <f>1000</f>
        <v>1000</v>
      </c>
      <c r="AO42" s="40"/>
      <c r="AP42" s="40"/>
      <c r="AQ42" s="40"/>
      <c r="AR42" s="40"/>
      <c r="AS42" s="40"/>
      <c r="AT42" s="42">
        <f>1000</f>
        <v>1000</v>
      </c>
      <c r="AU42" s="42"/>
      <c r="AV42" s="42"/>
    </row>
    <row r="43" spans="1:48" s="1" customFormat="1" ht="14.1" customHeight="1">
      <c r="A43" s="38" t="s">
        <v>89</v>
      </c>
      <c r="B43" s="38"/>
      <c r="C43" s="38"/>
      <c r="D43" s="38"/>
      <c r="E43" s="38"/>
      <c r="F43" s="38"/>
      <c r="G43" s="6" t="s">
        <v>107</v>
      </c>
      <c r="H43" s="6"/>
      <c r="I43" s="6"/>
      <c r="J43" s="6"/>
      <c r="K43" s="6"/>
      <c r="L43" s="39" t="s">
        <v>108</v>
      </c>
      <c r="M43" s="39"/>
      <c r="N43" s="39"/>
      <c r="O43" s="39"/>
      <c r="P43" s="39"/>
      <c r="Q43" s="39"/>
      <c r="R43" s="40">
        <f>1125400</f>
        <v>1125400</v>
      </c>
      <c r="S43" s="40"/>
      <c r="T43" s="40"/>
      <c r="U43" s="40"/>
      <c r="V43" s="40">
        <f>1125400</f>
        <v>1125400</v>
      </c>
      <c r="W43" s="40"/>
      <c r="X43" s="40"/>
      <c r="Y43" s="40"/>
      <c r="Z43" s="40"/>
      <c r="AA43" s="40">
        <f>303238.19</f>
        <v>303238.19</v>
      </c>
      <c r="AB43" s="40"/>
      <c r="AC43" s="41" t="s">
        <v>48</v>
      </c>
      <c r="AD43" s="41"/>
      <c r="AE43" s="41"/>
      <c r="AF43" s="41" t="s">
        <v>48</v>
      </c>
      <c r="AG43" s="41"/>
      <c r="AH43" s="41"/>
      <c r="AI43" s="41"/>
      <c r="AJ43" s="40">
        <f>303238.19</f>
        <v>303238.19</v>
      </c>
      <c r="AK43" s="40"/>
      <c r="AL43" s="40"/>
      <c r="AM43" s="40"/>
      <c r="AN43" s="40">
        <f>822161.81</f>
        <v>822161.81</v>
      </c>
      <c r="AO43" s="40"/>
      <c r="AP43" s="40"/>
      <c r="AQ43" s="40"/>
      <c r="AR43" s="40"/>
      <c r="AS43" s="40"/>
      <c r="AT43" s="42">
        <f>822161.81</f>
        <v>822161.81</v>
      </c>
      <c r="AU43" s="42"/>
      <c r="AV43" s="42"/>
    </row>
    <row r="44" spans="1:48" s="1" customFormat="1" ht="14.1" customHeight="1">
      <c r="A44" s="38" t="s">
        <v>109</v>
      </c>
      <c r="B44" s="38"/>
      <c r="C44" s="38"/>
      <c r="D44" s="38"/>
      <c r="E44" s="38"/>
      <c r="F44" s="38"/>
      <c r="G44" s="6" t="s">
        <v>110</v>
      </c>
      <c r="H44" s="6"/>
      <c r="I44" s="6"/>
      <c r="J44" s="6"/>
      <c r="K44" s="6"/>
      <c r="L44" s="39" t="s">
        <v>111</v>
      </c>
      <c r="M44" s="39"/>
      <c r="N44" s="39"/>
      <c r="O44" s="39"/>
      <c r="P44" s="39"/>
      <c r="Q44" s="39"/>
      <c r="R44" s="40">
        <f>3000</f>
        <v>3000</v>
      </c>
      <c r="S44" s="40"/>
      <c r="T44" s="40"/>
      <c r="U44" s="40"/>
      <c r="V44" s="40">
        <f>3000</f>
        <v>3000</v>
      </c>
      <c r="W44" s="40"/>
      <c r="X44" s="40"/>
      <c r="Y44" s="40"/>
      <c r="Z44" s="40"/>
      <c r="AA44" s="40">
        <f>57.5</f>
        <v>57.5</v>
      </c>
      <c r="AB44" s="40"/>
      <c r="AC44" s="41" t="s">
        <v>48</v>
      </c>
      <c r="AD44" s="41"/>
      <c r="AE44" s="41"/>
      <c r="AF44" s="41" t="s">
        <v>48</v>
      </c>
      <c r="AG44" s="41"/>
      <c r="AH44" s="41"/>
      <c r="AI44" s="41"/>
      <c r="AJ44" s="40">
        <f>57.5</f>
        <v>57.5</v>
      </c>
      <c r="AK44" s="40"/>
      <c r="AL44" s="40"/>
      <c r="AM44" s="40"/>
      <c r="AN44" s="40">
        <f>2942.5</f>
        <v>2942.5</v>
      </c>
      <c r="AO44" s="40"/>
      <c r="AP44" s="40"/>
      <c r="AQ44" s="40"/>
      <c r="AR44" s="40"/>
      <c r="AS44" s="40"/>
      <c r="AT44" s="42">
        <f>2942.5</f>
        <v>2942.5</v>
      </c>
      <c r="AU44" s="42"/>
      <c r="AV44" s="42"/>
    </row>
    <row r="45" spans="1:48" s="1" customFormat="1" ht="24" customHeight="1">
      <c r="A45" s="38" t="s">
        <v>92</v>
      </c>
      <c r="B45" s="38"/>
      <c r="C45" s="38"/>
      <c r="D45" s="38"/>
      <c r="E45" s="38"/>
      <c r="F45" s="38"/>
      <c r="G45" s="6" t="s">
        <v>112</v>
      </c>
      <c r="H45" s="6"/>
      <c r="I45" s="6"/>
      <c r="J45" s="6"/>
      <c r="K45" s="6"/>
      <c r="L45" s="39" t="s">
        <v>113</v>
      </c>
      <c r="M45" s="39"/>
      <c r="N45" s="39"/>
      <c r="O45" s="39"/>
      <c r="P45" s="39"/>
      <c r="Q45" s="39"/>
      <c r="R45" s="40">
        <f>340000</f>
        <v>340000</v>
      </c>
      <c r="S45" s="40"/>
      <c r="T45" s="40"/>
      <c r="U45" s="40"/>
      <c r="V45" s="40">
        <f>340000</f>
        <v>340000</v>
      </c>
      <c r="W45" s="40"/>
      <c r="X45" s="40"/>
      <c r="Y45" s="40"/>
      <c r="Z45" s="40"/>
      <c r="AA45" s="40">
        <f>81007.93</f>
        <v>81007.929999999993</v>
      </c>
      <c r="AB45" s="40"/>
      <c r="AC45" s="41" t="s">
        <v>48</v>
      </c>
      <c r="AD45" s="41"/>
      <c r="AE45" s="41"/>
      <c r="AF45" s="41" t="s">
        <v>48</v>
      </c>
      <c r="AG45" s="41"/>
      <c r="AH45" s="41"/>
      <c r="AI45" s="41"/>
      <c r="AJ45" s="40">
        <f>81007.93</f>
        <v>81007.929999999993</v>
      </c>
      <c r="AK45" s="40"/>
      <c r="AL45" s="40"/>
      <c r="AM45" s="40"/>
      <c r="AN45" s="40">
        <f>258992.07</f>
        <v>258992.07</v>
      </c>
      <c r="AO45" s="40"/>
      <c r="AP45" s="40"/>
      <c r="AQ45" s="40"/>
      <c r="AR45" s="40"/>
      <c r="AS45" s="40"/>
      <c r="AT45" s="42">
        <f>258992.07</f>
        <v>258992.07</v>
      </c>
      <c r="AU45" s="42"/>
      <c r="AV45" s="42"/>
    </row>
    <row r="46" spans="1:48" s="1" customFormat="1" ht="14.1" customHeight="1">
      <c r="A46" s="38" t="s">
        <v>114</v>
      </c>
      <c r="B46" s="38"/>
      <c r="C46" s="38"/>
      <c r="D46" s="38"/>
      <c r="E46" s="38"/>
      <c r="F46" s="38"/>
      <c r="G46" s="6" t="s">
        <v>115</v>
      </c>
      <c r="H46" s="6"/>
      <c r="I46" s="6"/>
      <c r="J46" s="6"/>
      <c r="K46" s="6"/>
      <c r="L46" s="39" t="s">
        <v>116</v>
      </c>
      <c r="M46" s="39"/>
      <c r="N46" s="39"/>
      <c r="O46" s="39"/>
      <c r="P46" s="39"/>
      <c r="Q46" s="39"/>
      <c r="R46" s="40">
        <f>50000</f>
        <v>50000</v>
      </c>
      <c r="S46" s="40"/>
      <c r="T46" s="40"/>
      <c r="U46" s="40"/>
      <c r="V46" s="40">
        <f>50000</f>
        <v>50000</v>
      </c>
      <c r="W46" s="40"/>
      <c r="X46" s="40"/>
      <c r="Y46" s="40"/>
      <c r="Z46" s="40"/>
      <c r="AA46" s="40">
        <f>12946.3</f>
        <v>12946.3</v>
      </c>
      <c r="AB46" s="40"/>
      <c r="AC46" s="41" t="s">
        <v>48</v>
      </c>
      <c r="AD46" s="41"/>
      <c r="AE46" s="41"/>
      <c r="AF46" s="41" t="s">
        <v>48</v>
      </c>
      <c r="AG46" s="41"/>
      <c r="AH46" s="41"/>
      <c r="AI46" s="41"/>
      <c r="AJ46" s="40">
        <f>12946.3</f>
        <v>12946.3</v>
      </c>
      <c r="AK46" s="40"/>
      <c r="AL46" s="40"/>
      <c r="AM46" s="40"/>
      <c r="AN46" s="40">
        <f>37053.7</f>
        <v>37053.699999999997</v>
      </c>
      <c r="AO46" s="40"/>
      <c r="AP46" s="40"/>
      <c r="AQ46" s="40"/>
      <c r="AR46" s="40"/>
      <c r="AS46" s="40"/>
      <c r="AT46" s="42">
        <f>37053.7</f>
        <v>37053.699999999997</v>
      </c>
      <c r="AU46" s="42"/>
      <c r="AV46" s="42"/>
    </row>
    <row r="47" spans="1:48" s="1" customFormat="1" ht="24" customHeight="1">
      <c r="A47" s="38" t="s">
        <v>117</v>
      </c>
      <c r="B47" s="38"/>
      <c r="C47" s="38"/>
      <c r="D47" s="38"/>
      <c r="E47" s="38"/>
      <c r="F47" s="38"/>
      <c r="G47" s="6" t="s">
        <v>118</v>
      </c>
      <c r="H47" s="6"/>
      <c r="I47" s="6"/>
      <c r="J47" s="6"/>
      <c r="K47" s="6"/>
      <c r="L47" s="39" t="s">
        <v>119</v>
      </c>
      <c r="M47" s="39"/>
      <c r="N47" s="39"/>
      <c r="O47" s="39"/>
      <c r="P47" s="39"/>
      <c r="Q47" s="39"/>
      <c r="R47" s="40">
        <f>3000</f>
        <v>3000</v>
      </c>
      <c r="S47" s="40"/>
      <c r="T47" s="40"/>
      <c r="U47" s="40"/>
      <c r="V47" s="40">
        <f>3000</f>
        <v>3000</v>
      </c>
      <c r="W47" s="40"/>
      <c r="X47" s="40"/>
      <c r="Y47" s="40"/>
      <c r="Z47" s="40"/>
      <c r="AA47" s="40">
        <f>750</f>
        <v>750</v>
      </c>
      <c r="AB47" s="40"/>
      <c r="AC47" s="41" t="s">
        <v>48</v>
      </c>
      <c r="AD47" s="41"/>
      <c r="AE47" s="41"/>
      <c r="AF47" s="41" t="s">
        <v>48</v>
      </c>
      <c r="AG47" s="41"/>
      <c r="AH47" s="41"/>
      <c r="AI47" s="41"/>
      <c r="AJ47" s="40">
        <f>750</f>
        <v>750</v>
      </c>
      <c r="AK47" s="40"/>
      <c r="AL47" s="40"/>
      <c r="AM47" s="40"/>
      <c r="AN47" s="40">
        <f>2250</f>
        <v>2250</v>
      </c>
      <c r="AO47" s="40"/>
      <c r="AP47" s="40"/>
      <c r="AQ47" s="40"/>
      <c r="AR47" s="40"/>
      <c r="AS47" s="40"/>
      <c r="AT47" s="42">
        <f>2250</f>
        <v>2250</v>
      </c>
      <c r="AU47" s="42"/>
      <c r="AV47" s="42"/>
    </row>
    <row r="48" spans="1:48" s="1" customFormat="1" ht="14.1" customHeight="1">
      <c r="A48" s="38" t="s">
        <v>99</v>
      </c>
      <c r="B48" s="38"/>
      <c r="C48" s="38"/>
      <c r="D48" s="38"/>
      <c r="E48" s="38"/>
      <c r="F48" s="38"/>
      <c r="G48" s="6" t="s">
        <v>120</v>
      </c>
      <c r="H48" s="6"/>
      <c r="I48" s="6"/>
      <c r="J48" s="6"/>
      <c r="K48" s="6"/>
      <c r="L48" s="39" t="s">
        <v>121</v>
      </c>
      <c r="M48" s="39"/>
      <c r="N48" s="39"/>
      <c r="O48" s="39"/>
      <c r="P48" s="39"/>
      <c r="Q48" s="39"/>
      <c r="R48" s="40">
        <f>170000</f>
        <v>170000</v>
      </c>
      <c r="S48" s="40"/>
      <c r="T48" s="40"/>
      <c r="U48" s="40"/>
      <c r="V48" s="40">
        <f>170000</f>
        <v>170000</v>
      </c>
      <c r="W48" s="40"/>
      <c r="X48" s="40"/>
      <c r="Y48" s="40"/>
      <c r="Z48" s="40"/>
      <c r="AA48" s="40">
        <f>35164.06</f>
        <v>35164.06</v>
      </c>
      <c r="AB48" s="40"/>
      <c r="AC48" s="41" t="s">
        <v>48</v>
      </c>
      <c r="AD48" s="41"/>
      <c r="AE48" s="41"/>
      <c r="AF48" s="41" t="s">
        <v>48</v>
      </c>
      <c r="AG48" s="41"/>
      <c r="AH48" s="41"/>
      <c r="AI48" s="41"/>
      <c r="AJ48" s="40">
        <f>35164.06</f>
        <v>35164.06</v>
      </c>
      <c r="AK48" s="40"/>
      <c r="AL48" s="40"/>
      <c r="AM48" s="40"/>
      <c r="AN48" s="40">
        <f>134835.94</f>
        <v>134835.94</v>
      </c>
      <c r="AO48" s="40"/>
      <c r="AP48" s="40"/>
      <c r="AQ48" s="40"/>
      <c r="AR48" s="40"/>
      <c r="AS48" s="40"/>
      <c r="AT48" s="42">
        <f>134835.94</f>
        <v>134835.94</v>
      </c>
      <c r="AU48" s="42"/>
      <c r="AV48" s="42"/>
    </row>
    <row r="49" spans="1:48" s="1" customFormat="1" ht="24" customHeight="1">
      <c r="A49" s="38" t="s">
        <v>122</v>
      </c>
      <c r="B49" s="38"/>
      <c r="C49" s="38"/>
      <c r="D49" s="38"/>
      <c r="E49" s="38"/>
      <c r="F49" s="38"/>
      <c r="G49" s="6" t="s">
        <v>123</v>
      </c>
      <c r="H49" s="6"/>
      <c r="I49" s="6"/>
      <c r="J49" s="6"/>
      <c r="K49" s="6"/>
      <c r="L49" s="39" t="s">
        <v>124</v>
      </c>
      <c r="M49" s="39"/>
      <c r="N49" s="39"/>
      <c r="O49" s="39"/>
      <c r="P49" s="39"/>
      <c r="Q49" s="39"/>
      <c r="R49" s="40">
        <f>5000</f>
        <v>5000</v>
      </c>
      <c r="S49" s="40"/>
      <c r="T49" s="40"/>
      <c r="U49" s="40"/>
      <c r="V49" s="40">
        <f>5000</f>
        <v>5000</v>
      </c>
      <c r="W49" s="40"/>
      <c r="X49" s="40"/>
      <c r="Y49" s="40"/>
      <c r="Z49" s="40"/>
      <c r="AA49" s="41" t="s">
        <v>48</v>
      </c>
      <c r="AB49" s="41"/>
      <c r="AC49" s="41" t="s">
        <v>48</v>
      </c>
      <c r="AD49" s="41"/>
      <c r="AE49" s="41"/>
      <c r="AF49" s="41" t="s">
        <v>48</v>
      </c>
      <c r="AG49" s="41"/>
      <c r="AH49" s="41"/>
      <c r="AI49" s="41"/>
      <c r="AJ49" s="41" t="s">
        <v>48</v>
      </c>
      <c r="AK49" s="41"/>
      <c r="AL49" s="41"/>
      <c r="AM49" s="41"/>
      <c r="AN49" s="40">
        <f>5000</f>
        <v>5000</v>
      </c>
      <c r="AO49" s="40"/>
      <c r="AP49" s="40"/>
      <c r="AQ49" s="40"/>
      <c r="AR49" s="40"/>
      <c r="AS49" s="40"/>
      <c r="AT49" s="42">
        <f>5000</f>
        <v>5000</v>
      </c>
      <c r="AU49" s="42"/>
      <c r="AV49" s="42"/>
    </row>
    <row r="50" spans="1:48" s="1" customFormat="1" ht="24" customHeight="1">
      <c r="A50" s="38" t="s">
        <v>125</v>
      </c>
      <c r="B50" s="38"/>
      <c r="C50" s="38"/>
      <c r="D50" s="38"/>
      <c r="E50" s="38"/>
      <c r="F50" s="38"/>
      <c r="G50" s="6" t="s">
        <v>126</v>
      </c>
      <c r="H50" s="6"/>
      <c r="I50" s="6"/>
      <c r="J50" s="6"/>
      <c r="K50" s="6"/>
      <c r="L50" s="39" t="s">
        <v>127</v>
      </c>
      <c r="M50" s="39"/>
      <c r="N50" s="39"/>
      <c r="O50" s="39"/>
      <c r="P50" s="39"/>
      <c r="Q50" s="39"/>
      <c r="R50" s="40">
        <f>12000</f>
        <v>12000</v>
      </c>
      <c r="S50" s="40"/>
      <c r="T50" s="40"/>
      <c r="U50" s="40"/>
      <c r="V50" s="40">
        <f>12000</f>
        <v>12000</v>
      </c>
      <c r="W50" s="40"/>
      <c r="X50" s="40"/>
      <c r="Y50" s="40"/>
      <c r="Z50" s="40"/>
      <c r="AA50" s="41" t="s">
        <v>48</v>
      </c>
      <c r="AB50" s="41"/>
      <c r="AC50" s="41" t="s">
        <v>48</v>
      </c>
      <c r="AD50" s="41"/>
      <c r="AE50" s="41"/>
      <c r="AF50" s="41" t="s">
        <v>48</v>
      </c>
      <c r="AG50" s="41"/>
      <c r="AH50" s="41"/>
      <c r="AI50" s="41"/>
      <c r="AJ50" s="41" t="s">
        <v>48</v>
      </c>
      <c r="AK50" s="41"/>
      <c r="AL50" s="41"/>
      <c r="AM50" s="41"/>
      <c r="AN50" s="40">
        <f>12000</f>
        <v>12000</v>
      </c>
      <c r="AO50" s="40"/>
      <c r="AP50" s="40"/>
      <c r="AQ50" s="40"/>
      <c r="AR50" s="40"/>
      <c r="AS50" s="40"/>
      <c r="AT50" s="42">
        <f>12000</f>
        <v>12000</v>
      </c>
      <c r="AU50" s="42"/>
      <c r="AV50" s="42"/>
    </row>
    <row r="51" spans="1:48" s="1" customFormat="1" ht="14.1" customHeight="1">
      <c r="A51" s="38" t="s">
        <v>114</v>
      </c>
      <c r="B51" s="38"/>
      <c r="C51" s="38"/>
      <c r="D51" s="38"/>
      <c r="E51" s="38"/>
      <c r="F51" s="38"/>
      <c r="G51" s="6" t="s">
        <v>128</v>
      </c>
      <c r="H51" s="6"/>
      <c r="I51" s="6"/>
      <c r="J51" s="6"/>
      <c r="K51" s="6"/>
      <c r="L51" s="39" t="s">
        <v>129</v>
      </c>
      <c r="M51" s="39"/>
      <c r="N51" s="39"/>
      <c r="O51" s="39"/>
      <c r="P51" s="39"/>
      <c r="Q51" s="39"/>
      <c r="R51" s="40">
        <f>2000</f>
        <v>2000</v>
      </c>
      <c r="S51" s="40"/>
      <c r="T51" s="40"/>
      <c r="U51" s="40"/>
      <c r="V51" s="40">
        <f>2000</f>
        <v>2000</v>
      </c>
      <c r="W51" s="40"/>
      <c r="X51" s="40"/>
      <c r="Y51" s="40"/>
      <c r="Z51" s="40"/>
      <c r="AA51" s="40">
        <f>502.7</f>
        <v>502.7</v>
      </c>
      <c r="AB51" s="40"/>
      <c r="AC51" s="41" t="s">
        <v>48</v>
      </c>
      <c r="AD51" s="41"/>
      <c r="AE51" s="41"/>
      <c r="AF51" s="41" t="s">
        <v>48</v>
      </c>
      <c r="AG51" s="41"/>
      <c r="AH51" s="41"/>
      <c r="AI51" s="41"/>
      <c r="AJ51" s="40">
        <f>502.7</f>
        <v>502.7</v>
      </c>
      <c r="AK51" s="40"/>
      <c r="AL51" s="40"/>
      <c r="AM51" s="40"/>
      <c r="AN51" s="40">
        <f>1497.3</f>
        <v>1497.3</v>
      </c>
      <c r="AO51" s="40"/>
      <c r="AP51" s="40"/>
      <c r="AQ51" s="40"/>
      <c r="AR51" s="40"/>
      <c r="AS51" s="40"/>
      <c r="AT51" s="42">
        <f>1497.3</f>
        <v>1497.3</v>
      </c>
      <c r="AU51" s="42"/>
      <c r="AV51" s="42"/>
    </row>
    <row r="52" spans="1:48" s="1" customFormat="1" ht="14.1" customHeight="1">
      <c r="A52" s="38" t="s">
        <v>130</v>
      </c>
      <c r="B52" s="38"/>
      <c r="C52" s="38"/>
      <c r="D52" s="38"/>
      <c r="E52" s="38"/>
      <c r="F52" s="38"/>
      <c r="G52" s="6" t="s">
        <v>131</v>
      </c>
      <c r="H52" s="6"/>
      <c r="I52" s="6"/>
      <c r="J52" s="6"/>
      <c r="K52" s="6"/>
      <c r="L52" s="39" t="s">
        <v>132</v>
      </c>
      <c r="M52" s="39"/>
      <c r="N52" s="39"/>
      <c r="O52" s="39"/>
      <c r="P52" s="39"/>
      <c r="Q52" s="39"/>
      <c r="R52" s="40">
        <f>55000</f>
        <v>55000</v>
      </c>
      <c r="S52" s="40"/>
      <c r="T52" s="40"/>
      <c r="U52" s="40"/>
      <c r="V52" s="40">
        <f>55000</f>
        <v>55000</v>
      </c>
      <c r="W52" s="40"/>
      <c r="X52" s="40"/>
      <c r="Y52" s="40"/>
      <c r="Z52" s="40"/>
      <c r="AA52" s="40">
        <f>9860.48</f>
        <v>9860.48</v>
      </c>
      <c r="AB52" s="40"/>
      <c r="AC52" s="41" t="s">
        <v>48</v>
      </c>
      <c r="AD52" s="41"/>
      <c r="AE52" s="41"/>
      <c r="AF52" s="41" t="s">
        <v>48</v>
      </c>
      <c r="AG52" s="41"/>
      <c r="AH52" s="41"/>
      <c r="AI52" s="41"/>
      <c r="AJ52" s="40">
        <f>9860.48</f>
        <v>9860.48</v>
      </c>
      <c r="AK52" s="40"/>
      <c r="AL52" s="40"/>
      <c r="AM52" s="40"/>
      <c r="AN52" s="40">
        <f>45139.52</f>
        <v>45139.519999999997</v>
      </c>
      <c r="AO52" s="40"/>
      <c r="AP52" s="40"/>
      <c r="AQ52" s="40"/>
      <c r="AR52" s="40"/>
      <c r="AS52" s="40"/>
      <c r="AT52" s="42">
        <f>45139.52</f>
        <v>45139.519999999997</v>
      </c>
      <c r="AU52" s="42"/>
      <c r="AV52" s="42"/>
    </row>
    <row r="53" spans="1:48" s="1" customFormat="1" ht="24" customHeight="1">
      <c r="A53" s="38" t="s">
        <v>117</v>
      </c>
      <c r="B53" s="38"/>
      <c r="C53" s="38"/>
      <c r="D53" s="38"/>
      <c r="E53" s="38"/>
      <c r="F53" s="38"/>
      <c r="G53" s="6" t="s">
        <v>133</v>
      </c>
      <c r="H53" s="6"/>
      <c r="I53" s="6"/>
      <c r="J53" s="6"/>
      <c r="K53" s="6"/>
      <c r="L53" s="39" t="s">
        <v>134</v>
      </c>
      <c r="M53" s="39"/>
      <c r="N53" s="39"/>
      <c r="O53" s="39"/>
      <c r="P53" s="39"/>
      <c r="Q53" s="39"/>
      <c r="R53" s="40">
        <f>5000</f>
        <v>5000</v>
      </c>
      <c r="S53" s="40"/>
      <c r="T53" s="40"/>
      <c r="U53" s="40"/>
      <c r="V53" s="40">
        <f>5000</f>
        <v>5000</v>
      </c>
      <c r="W53" s="40"/>
      <c r="X53" s="40"/>
      <c r="Y53" s="40"/>
      <c r="Z53" s="40"/>
      <c r="AA53" s="41" t="s">
        <v>48</v>
      </c>
      <c r="AB53" s="41"/>
      <c r="AC53" s="41" t="s">
        <v>48</v>
      </c>
      <c r="AD53" s="41"/>
      <c r="AE53" s="41"/>
      <c r="AF53" s="41" t="s">
        <v>48</v>
      </c>
      <c r="AG53" s="41"/>
      <c r="AH53" s="41"/>
      <c r="AI53" s="41"/>
      <c r="AJ53" s="41" t="s">
        <v>48</v>
      </c>
      <c r="AK53" s="41"/>
      <c r="AL53" s="41"/>
      <c r="AM53" s="41"/>
      <c r="AN53" s="40">
        <f>5000</f>
        <v>5000</v>
      </c>
      <c r="AO53" s="40"/>
      <c r="AP53" s="40"/>
      <c r="AQ53" s="40"/>
      <c r="AR53" s="40"/>
      <c r="AS53" s="40"/>
      <c r="AT53" s="42">
        <f>5000</f>
        <v>5000</v>
      </c>
      <c r="AU53" s="42"/>
      <c r="AV53" s="42"/>
    </row>
    <row r="54" spans="1:48" s="1" customFormat="1" ht="14.1" customHeight="1">
      <c r="A54" s="38" t="s">
        <v>99</v>
      </c>
      <c r="B54" s="38"/>
      <c r="C54" s="38"/>
      <c r="D54" s="38"/>
      <c r="E54" s="38"/>
      <c r="F54" s="38"/>
      <c r="G54" s="6" t="s">
        <v>135</v>
      </c>
      <c r="H54" s="6"/>
      <c r="I54" s="6"/>
      <c r="J54" s="6"/>
      <c r="K54" s="6"/>
      <c r="L54" s="39" t="s">
        <v>136</v>
      </c>
      <c r="M54" s="39"/>
      <c r="N54" s="39"/>
      <c r="O54" s="39"/>
      <c r="P54" s="39"/>
      <c r="Q54" s="39"/>
      <c r="R54" s="40">
        <f>39000</f>
        <v>39000</v>
      </c>
      <c r="S54" s="40"/>
      <c r="T54" s="40"/>
      <c r="U54" s="40"/>
      <c r="V54" s="40">
        <f>39000</f>
        <v>39000</v>
      </c>
      <c r="W54" s="40"/>
      <c r="X54" s="40"/>
      <c r="Y54" s="40"/>
      <c r="Z54" s="40"/>
      <c r="AA54" s="40">
        <f>14200</f>
        <v>14200</v>
      </c>
      <c r="AB54" s="40"/>
      <c r="AC54" s="41" t="s">
        <v>48</v>
      </c>
      <c r="AD54" s="41"/>
      <c r="AE54" s="41"/>
      <c r="AF54" s="41" t="s">
        <v>48</v>
      </c>
      <c r="AG54" s="41"/>
      <c r="AH54" s="41"/>
      <c r="AI54" s="41"/>
      <c r="AJ54" s="40">
        <f>14200</f>
        <v>14200</v>
      </c>
      <c r="AK54" s="40"/>
      <c r="AL54" s="40"/>
      <c r="AM54" s="40"/>
      <c r="AN54" s="40">
        <f>24800</f>
        <v>24800</v>
      </c>
      <c r="AO54" s="40"/>
      <c r="AP54" s="40"/>
      <c r="AQ54" s="40"/>
      <c r="AR54" s="40"/>
      <c r="AS54" s="40"/>
      <c r="AT54" s="42">
        <f>24800</f>
        <v>24800</v>
      </c>
      <c r="AU54" s="42"/>
      <c r="AV54" s="42"/>
    </row>
    <row r="55" spans="1:48" s="1" customFormat="1" ht="14.1" customHeight="1">
      <c r="A55" s="38" t="s">
        <v>102</v>
      </c>
      <c r="B55" s="38"/>
      <c r="C55" s="38"/>
      <c r="D55" s="38"/>
      <c r="E55" s="38"/>
      <c r="F55" s="38"/>
      <c r="G55" s="6" t="s">
        <v>137</v>
      </c>
      <c r="H55" s="6"/>
      <c r="I55" s="6"/>
      <c r="J55" s="6"/>
      <c r="K55" s="6"/>
      <c r="L55" s="39" t="s">
        <v>138</v>
      </c>
      <c r="M55" s="39"/>
      <c r="N55" s="39"/>
      <c r="O55" s="39"/>
      <c r="P55" s="39"/>
      <c r="Q55" s="39"/>
      <c r="R55" s="40">
        <f>16000</f>
        <v>16000</v>
      </c>
      <c r="S55" s="40"/>
      <c r="T55" s="40"/>
      <c r="U55" s="40"/>
      <c r="V55" s="40">
        <f>16000</f>
        <v>16000</v>
      </c>
      <c r="W55" s="40"/>
      <c r="X55" s="40"/>
      <c r="Y55" s="40"/>
      <c r="Z55" s="40"/>
      <c r="AA55" s="41" t="s">
        <v>48</v>
      </c>
      <c r="AB55" s="41"/>
      <c r="AC55" s="41" t="s">
        <v>48</v>
      </c>
      <c r="AD55" s="41"/>
      <c r="AE55" s="41"/>
      <c r="AF55" s="41" t="s">
        <v>48</v>
      </c>
      <c r="AG55" s="41"/>
      <c r="AH55" s="41"/>
      <c r="AI55" s="41"/>
      <c r="AJ55" s="41" t="s">
        <v>48</v>
      </c>
      <c r="AK55" s="41"/>
      <c r="AL55" s="41"/>
      <c r="AM55" s="41"/>
      <c r="AN55" s="40">
        <f>16000</f>
        <v>16000</v>
      </c>
      <c r="AO55" s="40"/>
      <c r="AP55" s="40"/>
      <c r="AQ55" s="40"/>
      <c r="AR55" s="40"/>
      <c r="AS55" s="40"/>
      <c r="AT55" s="42">
        <f>16000</f>
        <v>16000</v>
      </c>
      <c r="AU55" s="42"/>
      <c r="AV55" s="42"/>
    </row>
    <row r="56" spans="1:48" s="1" customFormat="1" ht="24" customHeight="1">
      <c r="A56" s="38" t="s">
        <v>122</v>
      </c>
      <c r="B56" s="38"/>
      <c r="C56" s="38"/>
      <c r="D56" s="38"/>
      <c r="E56" s="38"/>
      <c r="F56" s="38"/>
      <c r="G56" s="6" t="s">
        <v>139</v>
      </c>
      <c r="H56" s="6"/>
      <c r="I56" s="6"/>
      <c r="J56" s="6"/>
      <c r="K56" s="6"/>
      <c r="L56" s="39" t="s">
        <v>140</v>
      </c>
      <c r="M56" s="39"/>
      <c r="N56" s="39"/>
      <c r="O56" s="39"/>
      <c r="P56" s="39"/>
      <c r="Q56" s="39"/>
      <c r="R56" s="40">
        <f>600000</f>
        <v>600000</v>
      </c>
      <c r="S56" s="40"/>
      <c r="T56" s="40"/>
      <c r="U56" s="40"/>
      <c r="V56" s="40">
        <f>600000</f>
        <v>600000</v>
      </c>
      <c r="W56" s="40"/>
      <c r="X56" s="40"/>
      <c r="Y56" s="40"/>
      <c r="Z56" s="40"/>
      <c r="AA56" s="41" t="s">
        <v>48</v>
      </c>
      <c r="AB56" s="41"/>
      <c r="AC56" s="41" t="s">
        <v>48</v>
      </c>
      <c r="AD56" s="41"/>
      <c r="AE56" s="41"/>
      <c r="AF56" s="41" t="s">
        <v>48</v>
      </c>
      <c r="AG56" s="41"/>
      <c r="AH56" s="41"/>
      <c r="AI56" s="41"/>
      <c r="AJ56" s="41" t="s">
        <v>48</v>
      </c>
      <c r="AK56" s="41"/>
      <c r="AL56" s="41"/>
      <c r="AM56" s="41"/>
      <c r="AN56" s="40">
        <f>600000</f>
        <v>600000</v>
      </c>
      <c r="AO56" s="40"/>
      <c r="AP56" s="40"/>
      <c r="AQ56" s="40"/>
      <c r="AR56" s="40"/>
      <c r="AS56" s="40"/>
      <c r="AT56" s="42">
        <f>600000</f>
        <v>600000</v>
      </c>
      <c r="AU56" s="42"/>
      <c r="AV56" s="42"/>
    </row>
    <row r="57" spans="1:48" s="1" customFormat="1" ht="24" customHeight="1">
      <c r="A57" s="38" t="s">
        <v>125</v>
      </c>
      <c r="B57" s="38"/>
      <c r="C57" s="38"/>
      <c r="D57" s="38"/>
      <c r="E57" s="38"/>
      <c r="F57" s="38"/>
      <c r="G57" s="6" t="s">
        <v>141</v>
      </c>
      <c r="H57" s="6"/>
      <c r="I57" s="6"/>
      <c r="J57" s="6"/>
      <c r="K57" s="6"/>
      <c r="L57" s="39" t="s">
        <v>142</v>
      </c>
      <c r="M57" s="39"/>
      <c r="N57" s="39"/>
      <c r="O57" s="39"/>
      <c r="P57" s="39"/>
      <c r="Q57" s="39"/>
      <c r="R57" s="40">
        <f>140000</f>
        <v>140000</v>
      </c>
      <c r="S57" s="40"/>
      <c r="T57" s="40"/>
      <c r="U57" s="40"/>
      <c r="V57" s="40">
        <f>140000</f>
        <v>140000</v>
      </c>
      <c r="W57" s="40"/>
      <c r="X57" s="40"/>
      <c r="Y57" s="40"/>
      <c r="Z57" s="40"/>
      <c r="AA57" s="40">
        <f>17416.6</f>
        <v>17416.599999999999</v>
      </c>
      <c r="AB57" s="40"/>
      <c r="AC57" s="41" t="s">
        <v>48</v>
      </c>
      <c r="AD57" s="41"/>
      <c r="AE57" s="41"/>
      <c r="AF57" s="41" t="s">
        <v>48</v>
      </c>
      <c r="AG57" s="41"/>
      <c r="AH57" s="41"/>
      <c r="AI57" s="41"/>
      <c r="AJ57" s="40">
        <f>17416.6</f>
        <v>17416.599999999999</v>
      </c>
      <c r="AK57" s="40"/>
      <c r="AL57" s="40"/>
      <c r="AM57" s="40"/>
      <c r="AN57" s="40">
        <f>122583.4</f>
        <v>122583.4</v>
      </c>
      <c r="AO57" s="40"/>
      <c r="AP57" s="40"/>
      <c r="AQ57" s="40"/>
      <c r="AR57" s="40"/>
      <c r="AS57" s="40"/>
      <c r="AT57" s="42">
        <f>122583.4</f>
        <v>122583.4</v>
      </c>
      <c r="AU57" s="42"/>
      <c r="AV57" s="42"/>
    </row>
    <row r="58" spans="1:48" s="1" customFormat="1" ht="14.1" customHeight="1">
      <c r="A58" s="38" t="s">
        <v>102</v>
      </c>
      <c r="B58" s="38"/>
      <c r="C58" s="38"/>
      <c r="D58" s="38"/>
      <c r="E58" s="38"/>
      <c r="F58" s="38"/>
      <c r="G58" s="6" t="s">
        <v>143</v>
      </c>
      <c r="H58" s="6"/>
      <c r="I58" s="6"/>
      <c r="J58" s="6"/>
      <c r="K58" s="6"/>
      <c r="L58" s="39" t="s">
        <v>144</v>
      </c>
      <c r="M58" s="39"/>
      <c r="N58" s="39"/>
      <c r="O58" s="39"/>
      <c r="P58" s="39"/>
      <c r="Q58" s="39"/>
      <c r="R58" s="40">
        <f>500</f>
        <v>500</v>
      </c>
      <c r="S58" s="40"/>
      <c r="T58" s="40"/>
      <c r="U58" s="40"/>
      <c r="V58" s="40">
        <f>500</f>
        <v>500</v>
      </c>
      <c r="W58" s="40"/>
      <c r="X58" s="40"/>
      <c r="Y58" s="40"/>
      <c r="Z58" s="40"/>
      <c r="AA58" s="41" t="s">
        <v>48</v>
      </c>
      <c r="AB58" s="41"/>
      <c r="AC58" s="41" t="s">
        <v>48</v>
      </c>
      <c r="AD58" s="41"/>
      <c r="AE58" s="41"/>
      <c r="AF58" s="41" t="s">
        <v>48</v>
      </c>
      <c r="AG58" s="41"/>
      <c r="AH58" s="41"/>
      <c r="AI58" s="41"/>
      <c r="AJ58" s="41" t="s">
        <v>48</v>
      </c>
      <c r="AK58" s="41"/>
      <c r="AL58" s="41"/>
      <c r="AM58" s="41"/>
      <c r="AN58" s="40">
        <f>500</f>
        <v>500</v>
      </c>
      <c r="AO58" s="40"/>
      <c r="AP58" s="40"/>
      <c r="AQ58" s="40"/>
      <c r="AR58" s="40"/>
      <c r="AS58" s="40"/>
      <c r="AT58" s="42">
        <f>500</f>
        <v>500</v>
      </c>
      <c r="AU58" s="42"/>
      <c r="AV58" s="42"/>
    </row>
    <row r="59" spans="1:48" s="1" customFormat="1" ht="14.1" customHeight="1">
      <c r="A59" s="38" t="s">
        <v>102</v>
      </c>
      <c r="B59" s="38"/>
      <c r="C59" s="38"/>
      <c r="D59" s="38"/>
      <c r="E59" s="38"/>
      <c r="F59" s="38"/>
      <c r="G59" s="6" t="s">
        <v>145</v>
      </c>
      <c r="H59" s="6"/>
      <c r="I59" s="6"/>
      <c r="J59" s="6"/>
      <c r="K59" s="6"/>
      <c r="L59" s="39" t="s">
        <v>146</v>
      </c>
      <c r="M59" s="39"/>
      <c r="N59" s="39"/>
      <c r="O59" s="39"/>
      <c r="P59" s="39"/>
      <c r="Q59" s="39"/>
      <c r="R59" s="40">
        <f>3500</f>
        <v>3500</v>
      </c>
      <c r="S59" s="40"/>
      <c r="T59" s="40"/>
      <c r="U59" s="40"/>
      <c r="V59" s="40">
        <f>3500</f>
        <v>3500</v>
      </c>
      <c r="W59" s="40"/>
      <c r="X59" s="40"/>
      <c r="Y59" s="40"/>
      <c r="Z59" s="40"/>
      <c r="AA59" s="40">
        <f>699</f>
        <v>699</v>
      </c>
      <c r="AB59" s="40"/>
      <c r="AC59" s="41" t="s">
        <v>48</v>
      </c>
      <c r="AD59" s="41"/>
      <c r="AE59" s="41"/>
      <c r="AF59" s="41" t="s">
        <v>48</v>
      </c>
      <c r="AG59" s="41"/>
      <c r="AH59" s="41"/>
      <c r="AI59" s="41"/>
      <c r="AJ59" s="40">
        <f>699</f>
        <v>699</v>
      </c>
      <c r="AK59" s="40"/>
      <c r="AL59" s="40"/>
      <c r="AM59" s="40"/>
      <c r="AN59" s="40">
        <f>2801</f>
        <v>2801</v>
      </c>
      <c r="AO59" s="40"/>
      <c r="AP59" s="40"/>
      <c r="AQ59" s="40"/>
      <c r="AR59" s="40"/>
      <c r="AS59" s="40"/>
      <c r="AT59" s="42">
        <f>2801</f>
        <v>2801</v>
      </c>
      <c r="AU59" s="42"/>
      <c r="AV59" s="42"/>
    </row>
    <row r="60" spans="1:48" s="1" customFormat="1" ht="14.1" customHeight="1">
      <c r="A60" s="38" t="s">
        <v>99</v>
      </c>
      <c r="B60" s="38"/>
      <c r="C60" s="38"/>
      <c r="D60" s="38"/>
      <c r="E60" s="38"/>
      <c r="F60" s="38"/>
      <c r="G60" s="6" t="s">
        <v>147</v>
      </c>
      <c r="H60" s="6"/>
      <c r="I60" s="6"/>
      <c r="J60" s="6"/>
      <c r="K60" s="6"/>
      <c r="L60" s="39" t="s">
        <v>148</v>
      </c>
      <c r="M60" s="39"/>
      <c r="N60" s="39"/>
      <c r="O60" s="39"/>
      <c r="P60" s="39"/>
      <c r="Q60" s="39"/>
      <c r="R60" s="40">
        <f>16000</f>
        <v>16000</v>
      </c>
      <c r="S60" s="40"/>
      <c r="T60" s="40"/>
      <c r="U60" s="40"/>
      <c r="V60" s="40">
        <f>16000</f>
        <v>16000</v>
      </c>
      <c r="W60" s="40"/>
      <c r="X60" s="40"/>
      <c r="Y60" s="40"/>
      <c r="Z60" s="40"/>
      <c r="AA60" s="40">
        <f>15376</f>
        <v>15376</v>
      </c>
      <c r="AB60" s="40"/>
      <c r="AC60" s="41" t="s">
        <v>48</v>
      </c>
      <c r="AD60" s="41"/>
      <c r="AE60" s="41"/>
      <c r="AF60" s="41" t="s">
        <v>48</v>
      </c>
      <c r="AG60" s="41"/>
      <c r="AH60" s="41"/>
      <c r="AI60" s="41"/>
      <c r="AJ60" s="40">
        <f>15376</f>
        <v>15376</v>
      </c>
      <c r="AK60" s="40"/>
      <c r="AL60" s="40"/>
      <c r="AM60" s="40"/>
      <c r="AN60" s="40">
        <f>624</f>
        <v>624</v>
      </c>
      <c r="AO60" s="40"/>
      <c r="AP60" s="40"/>
      <c r="AQ60" s="40"/>
      <c r="AR60" s="40"/>
      <c r="AS60" s="40"/>
      <c r="AT60" s="42">
        <f>624</f>
        <v>624</v>
      </c>
      <c r="AU60" s="42"/>
      <c r="AV60" s="42"/>
    </row>
    <row r="61" spans="1:48" s="1" customFormat="1" ht="14.1" customHeight="1">
      <c r="A61" s="38" t="s">
        <v>130</v>
      </c>
      <c r="B61" s="38"/>
      <c r="C61" s="38"/>
      <c r="D61" s="38"/>
      <c r="E61" s="38"/>
      <c r="F61" s="38"/>
      <c r="G61" s="6" t="s">
        <v>149</v>
      </c>
      <c r="H61" s="6"/>
      <c r="I61" s="6"/>
      <c r="J61" s="6"/>
      <c r="K61" s="6"/>
      <c r="L61" s="39" t="s">
        <v>150</v>
      </c>
      <c r="M61" s="39"/>
      <c r="N61" s="39"/>
      <c r="O61" s="39"/>
      <c r="P61" s="39"/>
      <c r="Q61" s="39"/>
      <c r="R61" s="40">
        <f>2000</f>
        <v>2000</v>
      </c>
      <c r="S61" s="40"/>
      <c r="T61" s="40"/>
      <c r="U61" s="40"/>
      <c r="V61" s="40">
        <f>2000</f>
        <v>2000</v>
      </c>
      <c r="W61" s="40"/>
      <c r="X61" s="40"/>
      <c r="Y61" s="40"/>
      <c r="Z61" s="40"/>
      <c r="AA61" s="40">
        <f>201.09</f>
        <v>201.09</v>
      </c>
      <c r="AB61" s="40"/>
      <c r="AC61" s="41" t="s">
        <v>48</v>
      </c>
      <c r="AD61" s="41"/>
      <c r="AE61" s="41"/>
      <c r="AF61" s="41" t="s">
        <v>48</v>
      </c>
      <c r="AG61" s="41"/>
      <c r="AH61" s="41"/>
      <c r="AI61" s="41"/>
      <c r="AJ61" s="40">
        <f>201.09</f>
        <v>201.09</v>
      </c>
      <c r="AK61" s="40"/>
      <c r="AL61" s="40"/>
      <c r="AM61" s="40"/>
      <c r="AN61" s="40">
        <f>1798.91</f>
        <v>1798.91</v>
      </c>
      <c r="AO61" s="40"/>
      <c r="AP61" s="40"/>
      <c r="AQ61" s="40"/>
      <c r="AR61" s="40"/>
      <c r="AS61" s="40"/>
      <c r="AT61" s="42">
        <f>1798.91</f>
        <v>1798.91</v>
      </c>
      <c r="AU61" s="42"/>
      <c r="AV61" s="42"/>
    </row>
    <row r="62" spans="1:48" s="1" customFormat="1" ht="14.1" customHeight="1">
      <c r="A62" s="38" t="s">
        <v>99</v>
      </c>
      <c r="B62" s="38"/>
      <c r="C62" s="38"/>
      <c r="D62" s="38"/>
      <c r="E62" s="38"/>
      <c r="F62" s="38"/>
      <c r="G62" s="6" t="s">
        <v>151</v>
      </c>
      <c r="H62" s="6"/>
      <c r="I62" s="6"/>
      <c r="J62" s="6"/>
      <c r="K62" s="6"/>
      <c r="L62" s="39" t="s">
        <v>152</v>
      </c>
      <c r="M62" s="39"/>
      <c r="N62" s="39"/>
      <c r="O62" s="39"/>
      <c r="P62" s="39"/>
      <c r="Q62" s="39"/>
      <c r="R62" s="40">
        <f>145000</f>
        <v>145000</v>
      </c>
      <c r="S62" s="40"/>
      <c r="T62" s="40"/>
      <c r="U62" s="40"/>
      <c r="V62" s="40">
        <f>145000</f>
        <v>145000</v>
      </c>
      <c r="W62" s="40"/>
      <c r="X62" s="40"/>
      <c r="Y62" s="40"/>
      <c r="Z62" s="40"/>
      <c r="AA62" s="40">
        <f>8769.9</f>
        <v>8769.9</v>
      </c>
      <c r="AB62" s="40"/>
      <c r="AC62" s="41" t="s">
        <v>48</v>
      </c>
      <c r="AD62" s="41"/>
      <c r="AE62" s="41"/>
      <c r="AF62" s="41" t="s">
        <v>48</v>
      </c>
      <c r="AG62" s="41"/>
      <c r="AH62" s="41"/>
      <c r="AI62" s="41"/>
      <c r="AJ62" s="40">
        <f>8769.9</f>
        <v>8769.9</v>
      </c>
      <c r="AK62" s="40"/>
      <c r="AL62" s="40"/>
      <c r="AM62" s="40"/>
      <c r="AN62" s="40">
        <f>136230.1</f>
        <v>136230.1</v>
      </c>
      <c r="AO62" s="40"/>
      <c r="AP62" s="40"/>
      <c r="AQ62" s="40"/>
      <c r="AR62" s="40"/>
      <c r="AS62" s="40"/>
      <c r="AT62" s="42">
        <f>136230.1</f>
        <v>136230.1</v>
      </c>
      <c r="AU62" s="42"/>
      <c r="AV62" s="42"/>
    </row>
    <row r="63" spans="1:48" s="1" customFormat="1" ht="14.1" customHeight="1">
      <c r="A63" s="38" t="s">
        <v>102</v>
      </c>
      <c r="B63" s="38"/>
      <c r="C63" s="38"/>
      <c r="D63" s="38"/>
      <c r="E63" s="38"/>
      <c r="F63" s="38"/>
      <c r="G63" s="6" t="s">
        <v>153</v>
      </c>
      <c r="H63" s="6"/>
      <c r="I63" s="6"/>
      <c r="J63" s="6"/>
      <c r="K63" s="6"/>
      <c r="L63" s="39" t="s">
        <v>154</v>
      </c>
      <c r="M63" s="39"/>
      <c r="N63" s="39"/>
      <c r="O63" s="39"/>
      <c r="P63" s="39"/>
      <c r="Q63" s="39"/>
      <c r="R63" s="40">
        <f>45000</f>
        <v>45000</v>
      </c>
      <c r="S63" s="40"/>
      <c r="T63" s="40"/>
      <c r="U63" s="40"/>
      <c r="V63" s="40">
        <f>45000</f>
        <v>45000</v>
      </c>
      <c r="W63" s="40"/>
      <c r="X63" s="40"/>
      <c r="Y63" s="40"/>
      <c r="Z63" s="40"/>
      <c r="AA63" s="40">
        <f>28250</f>
        <v>28250</v>
      </c>
      <c r="AB63" s="40"/>
      <c r="AC63" s="41" t="s">
        <v>48</v>
      </c>
      <c r="AD63" s="41"/>
      <c r="AE63" s="41"/>
      <c r="AF63" s="41" t="s">
        <v>48</v>
      </c>
      <c r="AG63" s="41"/>
      <c r="AH63" s="41"/>
      <c r="AI63" s="41"/>
      <c r="AJ63" s="40">
        <f>28250</f>
        <v>28250</v>
      </c>
      <c r="AK63" s="40"/>
      <c r="AL63" s="40"/>
      <c r="AM63" s="40"/>
      <c r="AN63" s="40">
        <f>16750</f>
        <v>16750</v>
      </c>
      <c r="AO63" s="40"/>
      <c r="AP63" s="40"/>
      <c r="AQ63" s="40"/>
      <c r="AR63" s="40"/>
      <c r="AS63" s="40"/>
      <c r="AT63" s="42">
        <f>16750</f>
        <v>16750</v>
      </c>
      <c r="AU63" s="42"/>
      <c r="AV63" s="42"/>
    </row>
    <row r="64" spans="1:48" s="1" customFormat="1" ht="24" customHeight="1">
      <c r="A64" s="38" t="s">
        <v>125</v>
      </c>
      <c r="B64" s="38"/>
      <c r="C64" s="38"/>
      <c r="D64" s="38"/>
      <c r="E64" s="38"/>
      <c r="F64" s="38"/>
      <c r="G64" s="6" t="s">
        <v>155</v>
      </c>
      <c r="H64" s="6"/>
      <c r="I64" s="6"/>
      <c r="J64" s="6"/>
      <c r="K64" s="6"/>
      <c r="L64" s="39" t="s">
        <v>156</v>
      </c>
      <c r="M64" s="39"/>
      <c r="N64" s="39"/>
      <c r="O64" s="39"/>
      <c r="P64" s="39"/>
      <c r="Q64" s="39"/>
      <c r="R64" s="40">
        <f>58000</f>
        <v>58000</v>
      </c>
      <c r="S64" s="40"/>
      <c r="T64" s="40"/>
      <c r="U64" s="40"/>
      <c r="V64" s="40">
        <f>58000</f>
        <v>58000</v>
      </c>
      <c r="W64" s="40"/>
      <c r="X64" s="40"/>
      <c r="Y64" s="40"/>
      <c r="Z64" s="40"/>
      <c r="AA64" s="40">
        <f>3840</f>
        <v>3840</v>
      </c>
      <c r="AB64" s="40"/>
      <c r="AC64" s="41" t="s">
        <v>48</v>
      </c>
      <c r="AD64" s="41"/>
      <c r="AE64" s="41"/>
      <c r="AF64" s="41" t="s">
        <v>48</v>
      </c>
      <c r="AG64" s="41"/>
      <c r="AH64" s="41"/>
      <c r="AI64" s="41"/>
      <c r="AJ64" s="40">
        <f>3840</f>
        <v>3840</v>
      </c>
      <c r="AK64" s="40"/>
      <c r="AL64" s="40"/>
      <c r="AM64" s="40"/>
      <c r="AN64" s="40">
        <f>54160</f>
        <v>54160</v>
      </c>
      <c r="AO64" s="40"/>
      <c r="AP64" s="40"/>
      <c r="AQ64" s="40"/>
      <c r="AR64" s="40"/>
      <c r="AS64" s="40"/>
      <c r="AT64" s="42">
        <f>54160</f>
        <v>54160</v>
      </c>
      <c r="AU64" s="42"/>
      <c r="AV64" s="42"/>
    </row>
    <row r="65" spans="1:48" s="1" customFormat="1" ht="33.950000000000003" customHeight="1">
      <c r="A65" s="38" t="s">
        <v>86</v>
      </c>
      <c r="B65" s="38"/>
      <c r="C65" s="38"/>
      <c r="D65" s="38"/>
      <c r="E65" s="38"/>
      <c r="F65" s="38"/>
      <c r="G65" s="6" t="s">
        <v>157</v>
      </c>
      <c r="H65" s="6"/>
      <c r="I65" s="6"/>
      <c r="J65" s="6"/>
      <c r="K65" s="6"/>
      <c r="L65" s="39" t="s">
        <v>158</v>
      </c>
      <c r="M65" s="39"/>
      <c r="N65" s="39"/>
      <c r="O65" s="39"/>
      <c r="P65" s="39"/>
      <c r="Q65" s="39"/>
      <c r="R65" s="40">
        <f>151000</f>
        <v>151000</v>
      </c>
      <c r="S65" s="40"/>
      <c r="T65" s="40"/>
      <c r="U65" s="40"/>
      <c r="V65" s="40">
        <f>151000</f>
        <v>151000</v>
      </c>
      <c r="W65" s="40"/>
      <c r="X65" s="40"/>
      <c r="Y65" s="40"/>
      <c r="Z65" s="40"/>
      <c r="AA65" s="41" t="s">
        <v>48</v>
      </c>
      <c r="AB65" s="41"/>
      <c r="AC65" s="41" t="s">
        <v>48</v>
      </c>
      <c r="AD65" s="41"/>
      <c r="AE65" s="41"/>
      <c r="AF65" s="41" t="s">
        <v>48</v>
      </c>
      <c r="AG65" s="41"/>
      <c r="AH65" s="41"/>
      <c r="AI65" s="41"/>
      <c r="AJ65" s="41" t="s">
        <v>48</v>
      </c>
      <c r="AK65" s="41"/>
      <c r="AL65" s="41"/>
      <c r="AM65" s="41"/>
      <c r="AN65" s="40">
        <f>151000</f>
        <v>151000</v>
      </c>
      <c r="AO65" s="40"/>
      <c r="AP65" s="40"/>
      <c r="AQ65" s="40"/>
      <c r="AR65" s="40"/>
      <c r="AS65" s="40"/>
      <c r="AT65" s="42">
        <f>151000</f>
        <v>151000</v>
      </c>
      <c r="AU65" s="42"/>
      <c r="AV65" s="42"/>
    </row>
    <row r="66" spans="1:48" s="1" customFormat="1" ht="24" customHeight="1">
      <c r="A66" s="38" t="s">
        <v>122</v>
      </c>
      <c r="B66" s="38"/>
      <c r="C66" s="38"/>
      <c r="D66" s="38"/>
      <c r="E66" s="38"/>
      <c r="F66" s="38"/>
      <c r="G66" s="6" t="s">
        <v>159</v>
      </c>
      <c r="H66" s="6"/>
      <c r="I66" s="6"/>
      <c r="J66" s="6"/>
      <c r="K66" s="6"/>
      <c r="L66" s="39" t="s">
        <v>160</v>
      </c>
      <c r="M66" s="39"/>
      <c r="N66" s="39"/>
      <c r="O66" s="39"/>
      <c r="P66" s="39"/>
      <c r="Q66" s="39"/>
      <c r="R66" s="40">
        <f>10000</f>
        <v>10000</v>
      </c>
      <c r="S66" s="40"/>
      <c r="T66" s="40"/>
      <c r="U66" s="40"/>
      <c r="V66" s="40">
        <f>10000</f>
        <v>10000</v>
      </c>
      <c r="W66" s="40"/>
      <c r="X66" s="40"/>
      <c r="Y66" s="40"/>
      <c r="Z66" s="40"/>
      <c r="AA66" s="41" t="s">
        <v>48</v>
      </c>
      <c r="AB66" s="41"/>
      <c r="AC66" s="41" t="s">
        <v>48</v>
      </c>
      <c r="AD66" s="41"/>
      <c r="AE66" s="41"/>
      <c r="AF66" s="41" t="s">
        <v>48</v>
      </c>
      <c r="AG66" s="41"/>
      <c r="AH66" s="41"/>
      <c r="AI66" s="41"/>
      <c r="AJ66" s="41" t="s">
        <v>48</v>
      </c>
      <c r="AK66" s="41"/>
      <c r="AL66" s="41"/>
      <c r="AM66" s="41"/>
      <c r="AN66" s="40">
        <f>10000</f>
        <v>10000</v>
      </c>
      <c r="AO66" s="40"/>
      <c r="AP66" s="40"/>
      <c r="AQ66" s="40"/>
      <c r="AR66" s="40"/>
      <c r="AS66" s="40"/>
      <c r="AT66" s="42">
        <f>10000</f>
        <v>10000</v>
      </c>
      <c r="AU66" s="42"/>
      <c r="AV66" s="42"/>
    </row>
    <row r="67" spans="1:48" s="1" customFormat="1" ht="24" customHeight="1">
      <c r="A67" s="38" t="s">
        <v>125</v>
      </c>
      <c r="B67" s="38"/>
      <c r="C67" s="38"/>
      <c r="D67" s="38"/>
      <c r="E67" s="38"/>
      <c r="F67" s="38"/>
      <c r="G67" s="6" t="s">
        <v>161</v>
      </c>
      <c r="H67" s="6"/>
      <c r="I67" s="6"/>
      <c r="J67" s="6"/>
      <c r="K67" s="6"/>
      <c r="L67" s="39" t="s">
        <v>162</v>
      </c>
      <c r="M67" s="39"/>
      <c r="N67" s="39"/>
      <c r="O67" s="39"/>
      <c r="P67" s="39"/>
      <c r="Q67" s="39"/>
      <c r="R67" s="40">
        <f>3000</f>
        <v>3000</v>
      </c>
      <c r="S67" s="40"/>
      <c r="T67" s="40"/>
      <c r="U67" s="40"/>
      <c r="V67" s="40">
        <f>3000</f>
        <v>3000</v>
      </c>
      <c r="W67" s="40"/>
      <c r="X67" s="40"/>
      <c r="Y67" s="40"/>
      <c r="Z67" s="40"/>
      <c r="AA67" s="41" t="s">
        <v>48</v>
      </c>
      <c r="AB67" s="41"/>
      <c r="AC67" s="41" t="s">
        <v>48</v>
      </c>
      <c r="AD67" s="41"/>
      <c r="AE67" s="41"/>
      <c r="AF67" s="41" t="s">
        <v>48</v>
      </c>
      <c r="AG67" s="41"/>
      <c r="AH67" s="41"/>
      <c r="AI67" s="41"/>
      <c r="AJ67" s="41" t="s">
        <v>48</v>
      </c>
      <c r="AK67" s="41"/>
      <c r="AL67" s="41"/>
      <c r="AM67" s="41"/>
      <c r="AN67" s="40">
        <f>3000</f>
        <v>3000</v>
      </c>
      <c r="AO67" s="40"/>
      <c r="AP67" s="40"/>
      <c r="AQ67" s="40"/>
      <c r="AR67" s="40"/>
      <c r="AS67" s="40"/>
      <c r="AT67" s="42">
        <f>3000</f>
        <v>3000</v>
      </c>
      <c r="AU67" s="42"/>
      <c r="AV67" s="42"/>
    </row>
    <row r="68" spans="1:48" s="1" customFormat="1" ht="14.1" customHeight="1">
      <c r="A68" s="38" t="s">
        <v>99</v>
      </c>
      <c r="B68" s="38"/>
      <c r="C68" s="38"/>
      <c r="D68" s="38"/>
      <c r="E68" s="38"/>
      <c r="F68" s="38"/>
      <c r="G68" s="6" t="s">
        <v>163</v>
      </c>
      <c r="H68" s="6"/>
      <c r="I68" s="6"/>
      <c r="J68" s="6"/>
      <c r="K68" s="6"/>
      <c r="L68" s="39" t="s">
        <v>164</v>
      </c>
      <c r="M68" s="39"/>
      <c r="N68" s="39"/>
      <c r="O68" s="39"/>
      <c r="P68" s="39"/>
      <c r="Q68" s="39"/>
      <c r="R68" s="40">
        <f>17000</f>
        <v>17000</v>
      </c>
      <c r="S68" s="40"/>
      <c r="T68" s="40"/>
      <c r="U68" s="40"/>
      <c r="V68" s="40">
        <f>17000</f>
        <v>17000</v>
      </c>
      <c r="W68" s="40"/>
      <c r="X68" s="40"/>
      <c r="Y68" s="40"/>
      <c r="Z68" s="40"/>
      <c r="AA68" s="41" t="s">
        <v>48</v>
      </c>
      <c r="AB68" s="41"/>
      <c r="AC68" s="41" t="s">
        <v>48</v>
      </c>
      <c r="AD68" s="41"/>
      <c r="AE68" s="41"/>
      <c r="AF68" s="41" t="s">
        <v>48</v>
      </c>
      <c r="AG68" s="41"/>
      <c r="AH68" s="41"/>
      <c r="AI68" s="41"/>
      <c r="AJ68" s="41" t="s">
        <v>48</v>
      </c>
      <c r="AK68" s="41"/>
      <c r="AL68" s="41"/>
      <c r="AM68" s="41"/>
      <c r="AN68" s="40">
        <f>17000</f>
        <v>17000</v>
      </c>
      <c r="AO68" s="40"/>
      <c r="AP68" s="40"/>
      <c r="AQ68" s="40"/>
      <c r="AR68" s="40"/>
      <c r="AS68" s="40"/>
      <c r="AT68" s="42">
        <f>17000</f>
        <v>17000</v>
      </c>
      <c r="AU68" s="42"/>
      <c r="AV68" s="42"/>
    </row>
    <row r="69" spans="1:48" s="1" customFormat="1" ht="14.1" customHeight="1">
      <c r="A69" s="38" t="s">
        <v>89</v>
      </c>
      <c r="B69" s="38"/>
      <c r="C69" s="38"/>
      <c r="D69" s="38"/>
      <c r="E69" s="38"/>
      <c r="F69" s="38"/>
      <c r="G69" s="6" t="s">
        <v>165</v>
      </c>
      <c r="H69" s="6"/>
      <c r="I69" s="6"/>
      <c r="J69" s="6"/>
      <c r="K69" s="6"/>
      <c r="L69" s="39" t="s">
        <v>166</v>
      </c>
      <c r="M69" s="39"/>
      <c r="N69" s="39"/>
      <c r="O69" s="39"/>
      <c r="P69" s="39"/>
      <c r="Q69" s="39"/>
      <c r="R69" s="40">
        <f>43500</f>
        <v>43500</v>
      </c>
      <c r="S69" s="40"/>
      <c r="T69" s="40"/>
      <c r="U69" s="40"/>
      <c r="V69" s="40">
        <f>43500</f>
        <v>43500</v>
      </c>
      <c r="W69" s="40"/>
      <c r="X69" s="40"/>
      <c r="Y69" s="40"/>
      <c r="Z69" s="40"/>
      <c r="AA69" s="40">
        <f>11901.12</f>
        <v>11901.12</v>
      </c>
      <c r="AB69" s="40"/>
      <c r="AC69" s="41" t="s">
        <v>48</v>
      </c>
      <c r="AD69" s="41"/>
      <c r="AE69" s="41"/>
      <c r="AF69" s="41" t="s">
        <v>48</v>
      </c>
      <c r="AG69" s="41"/>
      <c r="AH69" s="41"/>
      <c r="AI69" s="41"/>
      <c r="AJ69" s="40">
        <f>11901.12</f>
        <v>11901.12</v>
      </c>
      <c r="AK69" s="40"/>
      <c r="AL69" s="40"/>
      <c r="AM69" s="40"/>
      <c r="AN69" s="40">
        <f>31598.88</f>
        <v>31598.880000000001</v>
      </c>
      <c r="AO69" s="40"/>
      <c r="AP69" s="40"/>
      <c r="AQ69" s="40"/>
      <c r="AR69" s="40"/>
      <c r="AS69" s="40"/>
      <c r="AT69" s="42">
        <f>31598.88</f>
        <v>31598.880000000001</v>
      </c>
      <c r="AU69" s="42"/>
      <c r="AV69" s="42"/>
    </row>
    <row r="70" spans="1:48" s="1" customFormat="1" ht="14.1" customHeight="1">
      <c r="A70" s="38" t="s">
        <v>109</v>
      </c>
      <c r="B70" s="38"/>
      <c r="C70" s="38"/>
      <c r="D70" s="38"/>
      <c r="E70" s="38"/>
      <c r="F70" s="38"/>
      <c r="G70" s="6" t="s">
        <v>167</v>
      </c>
      <c r="H70" s="6"/>
      <c r="I70" s="6"/>
      <c r="J70" s="6"/>
      <c r="K70" s="6"/>
      <c r="L70" s="39" t="s">
        <v>168</v>
      </c>
      <c r="M70" s="39"/>
      <c r="N70" s="39"/>
      <c r="O70" s="39"/>
      <c r="P70" s="39"/>
      <c r="Q70" s="39"/>
      <c r="R70" s="40">
        <f>4700</f>
        <v>4700</v>
      </c>
      <c r="S70" s="40"/>
      <c r="T70" s="40"/>
      <c r="U70" s="40"/>
      <c r="V70" s="40">
        <f>4700</f>
        <v>4700</v>
      </c>
      <c r="W70" s="40"/>
      <c r="X70" s="40"/>
      <c r="Y70" s="40"/>
      <c r="Z70" s="40"/>
      <c r="AA70" s="41" t="s">
        <v>48</v>
      </c>
      <c r="AB70" s="41"/>
      <c r="AC70" s="41" t="s">
        <v>48</v>
      </c>
      <c r="AD70" s="41"/>
      <c r="AE70" s="41"/>
      <c r="AF70" s="41" t="s">
        <v>48</v>
      </c>
      <c r="AG70" s="41"/>
      <c r="AH70" s="41"/>
      <c r="AI70" s="41"/>
      <c r="AJ70" s="41" t="s">
        <v>48</v>
      </c>
      <c r="AK70" s="41"/>
      <c r="AL70" s="41"/>
      <c r="AM70" s="41"/>
      <c r="AN70" s="40">
        <f>4700</f>
        <v>4700</v>
      </c>
      <c r="AO70" s="40"/>
      <c r="AP70" s="40"/>
      <c r="AQ70" s="40"/>
      <c r="AR70" s="40"/>
      <c r="AS70" s="40"/>
      <c r="AT70" s="42">
        <f>4700</f>
        <v>4700</v>
      </c>
      <c r="AU70" s="42"/>
      <c r="AV70" s="42"/>
    </row>
    <row r="71" spans="1:48" s="1" customFormat="1" ht="24" customHeight="1">
      <c r="A71" s="38" t="s">
        <v>92</v>
      </c>
      <c r="B71" s="38"/>
      <c r="C71" s="38"/>
      <c r="D71" s="38"/>
      <c r="E71" s="38"/>
      <c r="F71" s="38"/>
      <c r="G71" s="6" t="s">
        <v>169</v>
      </c>
      <c r="H71" s="6"/>
      <c r="I71" s="6"/>
      <c r="J71" s="6"/>
      <c r="K71" s="6"/>
      <c r="L71" s="39" t="s">
        <v>170</v>
      </c>
      <c r="M71" s="39"/>
      <c r="N71" s="39"/>
      <c r="O71" s="39"/>
      <c r="P71" s="39"/>
      <c r="Q71" s="39"/>
      <c r="R71" s="40">
        <f>13100</f>
        <v>13100</v>
      </c>
      <c r="S71" s="40"/>
      <c r="T71" s="40"/>
      <c r="U71" s="40"/>
      <c r="V71" s="40">
        <f>13100</f>
        <v>13100</v>
      </c>
      <c r="W71" s="40"/>
      <c r="X71" s="40"/>
      <c r="Y71" s="40"/>
      <c r="Z71" s="40"/>
      <c r="AA71" s="40">
        <f>3592.62</f>
        <v>3592.62</v>
      </c>
      <c r="AB71" s="40"/>
      <c r="AC71" s="41" t="s">
        <v>48</v>
      </c>
      <c r="AD71" s="41"/>
      <c r="AE71" s="41"/>
      <c r="AF71" s="41" t="s">
        <v>48</v>
      </c>
      <c r="AG71" s="41"/>
      <c r="AH71" s="41"/>
      <c r="AI71" s="41"/>
      <c r="AJ71" s="40">
        <f>3592.62</f>
        <v>3592.62</v>
      </c>
      <c r="AK71" s="40"/>
      <c r="AL71" s="40"/>
      <c r="AM71" s="40"/>
      <c r="AN71" s="40">
        <f>9507.38</f>
        <v>9507.3799999999992</v>
      </c>
      <c r="AO71" s="40"/>
      <c r="AP71" s="40"/>
      <c r="AQ71" s="40"/>
      <c r="AR71" s="40"/>
      <c r="AS71" s="40"/>
      <c r="AT71" s="42">
        <f>9507.38</f>
        <v>9507.3799999999992</v>
      </c>
      <c r="AU71" s="42"/>
      <c r="AV71" s="42"/>
    </row>
    <row r="72" spans="1:48" s="1" customFormat="1" ht="24" customHeight="1">
      <c r="A72" s="38" t="s">
        <v>122</v>
      </c>
      <c r="B72" s="38"/>
      <c r="C72" s="38"/>
      <c r="D72" s="38"/>
      <c r="E72" s="38"/>
      <c r="F72" s="38"/>
      <c r="G72" s="6" t="s">
        <v>171</v>
      </c>
      <c r="H72" s="6"/>
      <c r="I72" s="6"/>
      <c r="J72" s="6"/>
      <c r="K72" s="6"/>
      <c r="L72" s="39" t="s">
        <v>172</v>
      </c>
      <c r="M72" s="39"/>
      <c r="N72" s="39"/>
      <c r="O72" s="39"/>
      <c r="P72" s="39"/>
      <c r="Q72" s="39"/>
      <c r="R72" s="40">
        <f>5000</f>
        <v>5000</v>
      </c>
      <c r="S72" s="40"/>
      <c r="T72" s="40"/>
      <c r="U72" s="40"/>
      <c r="V72" s="40">
        <f>5000</f>
        <v>5000</v>
      </c>
      <c r="W72" s="40"/>
      <c r="X72" s="40"/>
      <c r="Y72" s="40"/>
      <c r="Z72" s="40"/>
      <c r="AA72" s="41" t="s">
        <v>48</v>
      </c>
      <c r="AB72" s="41"/>
      <c r="AC72" s="41" t="s">
        <v>48</v>
      </c>
      <c r="AD72" s="41"/>
      <c r="AE72" s="41"/>
      <c r="AF72" s="41" t="s">
        <v>48</v>
      </c>
      <c r="AG72" s="41"/>
      <c r="AH72" s="41"/>
      <c r="AI72" s="41"/>
      <c r="AJ72" s="41" t="s">
        <v>48</v>
      </c>
      <c r="AK72" s="41"/>
      <c r="AL72" s="41"/>
      <c r="AM72" s="41"/>
      <c r="AN72" s="40">
        <f>5000</f>
        <v>5000</v>
      </c>
      <c r="AO72" s="40"/>
      <c r="AP72" s="40"/>
      <c r="AQ72" s="40"/>
      <c r="AR72" s="40"/>
      <c r="AS72" s="40"/>
      <c r="AT72" s="42">
        <f>5000</f>
        <v>5000</v>
      </c>
      <c r="AU72" s="42"/>
      <c r="AV72" s="42"/>
    </row>
    <row r="73" spans="1:48" s="1" customFormat="1" ht="24" customHeight="1">
      <c r="A73" s="38" t="s">
        <v>125</v>
      </c>
      <c r="B73" s="38"/>
      <c r="C73" s="38"/>
      <c r="D73" s="38"/>
      <c r="E73" s="38"/>
      <c r="F73" s="38"/>
      <c r="G73" s="6" t="s">
        <v>173</v>
      </c>
      <c r="H73" s="6"/>
      <c r="I73" s="6"/>
      <c r="J73" s="6"/>
      <c r="K73" s="6"/>
      <c r="L73" s="39" t="s">
        <v>174</v>
      </c>
      <c r="M73" s="39"/>
      <c r="N73" s="39"/>
      <c r="O73" s="39"/>
      <c r="P73" s="39"/>
      <c r="Q73" s="39"/>
      <c r="R73" s="40">
        <f>1300</f>
        <v>1300</v>
      </c>
      <c r="S73" s="40"/>
      <c r="T73" s="40"/>
      <c r="U73" s="40"/>
      <c r="V73" s="40">
        <f>1300</f>
        <v>1300</v>
      </c>
      <c r="W73" s="40"/>
      <c r="X73" s="40"/>
      <c r="Y73" s="40"/>
      <c r="Z73" s="40"/>
      <c r="AA73" s="41" t="s">
        <v>48</v>
      </c>
      <c r="AB73" s="41"/>
      <c r="AC73" s="41" t="s">
        <v>48</v>
      </c>
      <c r="AD73" s="41"/>
      <c r="AE73" s="41"/>
      <c r="AF73" s="41" t="s">
        <v>48</v>
      </c>
      <c r="AG73" s="41"/>
      <c r="AH73" s="41"/>
      <c r="AI73" s="41"/>
      <c r="AJ73" s="41" t="s">
        <v>48</v>
      </c>
      <c r="AK73" s="41"/>
      <c r="AL73" s="41"/>
      <c r="AM73" s="41"/>
      <c r="AN73" s="40">
        <f>1300</f>
        <v>1300</v>
      </c>
      <c r="AO73" s="40"/>
      <c r="AP73" s="40"/>
      <c r="AQ73" s="40"/>
      <c r="AR73" s="40"/>
      <c r="AS73" s="40"/>
      <c r="AT73" s="42">
        <f>1300</f>
        <v>1300</v>
      </c>
      <c r="AU73" s="42"/>
      <c r="AV73" s="42"/>
    </row>
    <row r="74" spans="1:48" s="1" customFormat="1" ht="24" customHeight="1">
      <c r="A74" s="38" t="s">
        <v>125</v>
      </c>
      <c r="B74" s="38"/>
      <c r="C74" s="38"/>
      <c r="D74" s="38"/>
      <c r="E74" s="38"/>
      <c r="F74" s="38"/>
      <c r="G74" s="6" t="s">
        <v>175</v>
      </c>
      <c r="H74" s="6"/>
      <c r="I74" s="6"/>
      <c r="J74" s="6"/>
      <c r="K74" s="6"/>
      <c r="L74" s="39" t="s">
        <v>176</v>
      </c>
      <c r="M74" s="39"/>
      <c r="N74" s="39"/>
      <c r="O74" s="39"/>
      <c r="P74" s="39"/>
      <c r="Q74" s="39"/>
      <c r="R74" s="40">
        <f>4300</f>
        <v>4300</v>
      </c>
      <c r="S74" s="40"/>
      <c r="T74" s="40"/>
      <c r="U74" s="40"/>
      <c r="V74" s="40">
        <f>4300</f>
        <v>4300</v>
      </c>
      <c r="W74" s="40"/>
      <c r="X74" s="40"/>
      <c r="Y74" s="40"/>
      <c r="Z74" s="40"/>
      <c r="AA74" s="41" t="s">
        <v>48</v>
      </c>
      <c r="AB74" s="41"/>
      <c r="AC74" s="41" t="s">
        <v>48</v>
      </c>
      <c r="AD74" s="41"/>
      <c r="AE74" s="41"/>
      <c r="AF74" s="41" t="s">
        <v>48</v>
      </c>
      <c r="AG74" s="41"/>
      <c r="AH74" s="41"/>
      <c r="AI74" s="41"/>
      <c r="AJ74" s="41" t="s">
        <v>48</v>
      </c>
      <c r="AK74" s="41"/>
      <c r="AL74" s="41"/>
      <c r="AM74" s="41"/>
      <c r="AN74" s="40">
        <f>4300</f>
        <v>4300</v>
      </c>
      <c r="AO74" s="40"/>
      <c r="AP74" s="40"/>
      <c r="AQ74" s="40"/>
      <c r="AR74" s="40"/>
      <c r="AS74" s="40"/>
      <c r="AT74" s="42">
        <f>4300</f>
        <v>4300</v>
      </c>
      <c r="AU74" s="42"/>
      <c r="AV74" s="42"/>
    </row>
    <row r="75" spans="1:48" s="1" customFormat="1" ht="24" customHeight="1">
      <c r="A75" s="38" t="s">
        <v>125</v>
      </c>
      <c r="B75" s="38"/>
      <c r="C75" s="38"/>
      <c r="D75" s="38"/>
      <c r="E75" s="38"/>
      <c r="F75" s="38"/>
      <c r="G75" s="6" t="s">
        <v>177</v>
      </c>
      <c r="H75" s="6"/>
      <c r="I75" s="6"/>
      <c r="J75" s="6"/>
      <c r="K75" s="6"/>
      <c r="L75" s="39" t="s">
        <v>178</v>
      </c>
      <c r="M75" s="39"/>
      <c r="N75" s="39"/>
      <c r="O75" s="39"/>
      <c r="P75" s="39"/>
      <c r="Q75" s="39"/>
      <c r="R75" s="40">
        <f>3000</f>
        <v>3000</v>
      </c>
      <c r="S75" s="40"/>
      <c r="T75" s="40"/>
      <c r="U75" s="40"/>
      <c r="V75" s="40">
        <f>3000</f>
        <v>3000</v>
      </c>
      <c r="W75" s="40"/>
      <c r="X75" s="40"/>
      <c r="Y75" s="40"/>
      <c r="Z75" s="40"/>
      <c r="AA75" s="40">
        <f>3000</f>
        <v>3000</v>
      </c>
      <c r="AB75" s="40"/>
      <c r="AC75" s="41" t="s">
        <v>48</v>
      </c>
      <c r="AD75" s="41"/>
      <c r="AE75" s="41"/>
      <c r="AF75" s="41" t="s">
        <v>48</v>
      </c>
      <c r="AG75" s="41"/>
      <c r="AH75" s="41"/>
      <c r="AI75" s="41"/>
      <c r="AJ75" s="40">
        <f>3000</f>
        <v>3000</v>
      </c>
      <c r="AK75" s="40"/>
      <c r="AL75" s="40"/>
      <c r="AM75" s="40"/>
      <c r="AN75" s="41" t="s">
        <v>48</v>
      </c>
      <c r="AO75" s="41"/>
      <c r="AP75" s="41"/>
      <c r="AQ75" s="41"/>
      <c r="AR75" s="41"/>
      <c r="AS75" s="41"/>
      <c r="AT75" s="43" t="s">
        <v>48</v>
      </c>
      <c r="AU75" s="43"/>
      <c r="AV75" s="43"/>
    </row>
    <row r="76" spans="1:48" s="1" customFormat="1" ht="14.1" customHeight="1">
      <c r="A76" s="38" t="s">
        <v>99</v>
      </c>
      <c r="B76" s="38"/>
      <c r="C76" s="38"/>
      <c r="D76" s="38"/>
      <c r="E76" s="38"/>
      <c r="F76" s="38"/>
      <c r="G76" s="6" t="s">
        <v>179</v>
      </c>
      <c r="H76" s="6"/>
      <c r="I76" s="6"/>
      <c r="J76" s="6"/>
      <c r="K76" s="6"/>
      <c r="L76" s="39" t="s">
        <v>180</v>
      </c>
      <c r="M76" s="39"/>
      <c r="N76" s="39"/>
      <c r="O76" s="39"/>
      <c r="P76" s="39"/>
      <c r="Q76" s="39"/>
      <c r="R76" s="40">
        <f>45000</f>
        <v>45000</v>
      </c>
      <c r="S76" s="40"/>
      <c r="T76" s="40"/>
      <c r="U76" s="40"/>
      <c r="V76" s="40">
        <f>45000</f>
        <v>45000</v>
      </c>
      <c r="W76" s="40"/>
      <c r="X76" s="40"/>
      <c r="Y76" s="40"/>
      <c r="Z76" s="40"/>
      <c r="AA76" s="41" t="s">
        <v>48</v>
      </c>
      <c r="AB76" s="41"/>
      <c r="AC76" s="41" t="s">
        <v>48</v>
      </c>
      <c r="AD76" s="41"/>
      <c r="AE76" s="41"/>
      <c r="AF76" s="41" t="s">
        <v>48</v>
      </c>
      <c r="AG76" s="41"/>
      <c r="AH76" s="41"/>
      <c r="AI76" s="41"/>
      <c r="AJ76" s="41" t="s">
        <v>48</v>
      </c>
      <c r="AK76" s="41"/>
      <c r="AL76" s="41"/>
      <c r="AM76" s="41"/>
      <c r="AN76" s="40">
        <f>45000</f>
        <v>45000</v>
      </c>
      <c r="AO76" s="40"/>
      <c r="AP76" s="40"/>
      <c r="AQ76" s="40"/>
      <c r="AR76" s="40"/>
      <c r="AS76" s="40"/>
      <c r="AT76" s="42">
        <f>45000</f>
        <v>45000</v>
      </c>
      <c r="AU76" s="42"/>
      <c r="AV76" s="42"/>
    </row>
    <row r="77" spans="1:48" s="1" customFormat="1" ht="24" customHeight="1">
      <c r="A77" s="38" t="s">
        <v>125</v>
      </c>
      <c r="B77" s="38"/>
      <c r="C77" s="38"/>
      <c r="D77" s="38"/>
      <c r="E77" s="38"/>
      <c r="F77" s="38"/>
      <c r="G77" s="6" t="s">
        <v>181</v>
      </c>
      <c r="H77" s="6"/>
      <c r="I77" s="6"/>
      <c r="J77" s="6"/>
      <c r="K77" s="6"/>
      <c r="L77" s="39" t="s">
        <v>182</v>
      </c>
      <c r="M77" s="39"/>
      <c r="N77" s="39"/>
      <c r="O77" s="39"/>
      <c r="P77" s="39"/>
      <c r="Q77" s="39"/>
      <c r="R77" s="40">
        <f>5000</f>
        <v>5000</v>
      </c>
      <c r="S77" s="40"/>
      <c r="T77" s="40"/>
      <c r="U77" s="40"/>
      <c r="V77" s="40">
        <f>5000</f>
        <v>5000</v>
      </c>
      <c r="W77" s="40"/>
      <c r="X77" s="40"/>
      <c r="Y77" s="40"/>
      <c r="Z77" s="40"/>
      <c r="AA77" s="40">
        <f>4500</f>
        <v>4500</v>
      </c>
      <c r="AB77" s="40"/>
      <c r="AC77" s="41" t="s">
        <v>48</v>
      </c>
      <c r="AD77" s="41"/>
      <c r="AE77" s="41"/>
      <c r="AF77" s="41" t="s">
        <v>48</v>
      </c>
      <c r="AG77" s="41"/>
      <c r="AH77" s="41"/>
      <c r="AI77" s="41"/>
      <c r="AJ77" s="40">
        <f>4500</f>
        <v>4500</v>
      </c>
      <c r="AK77" s="40"/>
      <c r="AL77" s="40"/>
      <c r="AM77" s="40"/>
      <c r="AN77" s="40">
        <f>500</f>
        <v>500</v>
      </c>
      <c r="AO77" s="40"/>
      <c r="AP77" s="40"/>
      <c r="AQ77" s="40"/>
      <c r="AR77" s="40"/>
      <c r="AS77" s="40"/>
      <c r="AT77" s="42">
        <f>500</f>
        <v>500</v>
      </c>
      <c r="AU77" s="42"/>
      <c r="AV77" s="42"/>
    </row>
    <row r="78" spans="1:48" s="1" customFormat="1" ht="33.950000000000003" customHeight="1">
      <c r="A78" s="38" t="s">
        <v>183</v>
      </c>
      <c r="B78" s="38"/>
      <c r="C78" s="38"/>
      <c r="D78" s="38"/>
      <c r="E78" s="38"/>
      <c r="F78" s="38"/>
      <c r="G78" s="6" t="s">
        <v>184</v>
      </c>
      <c r="H78" s="6"/>
      <c r="I78" s="6"/>
      <c r="J78" s="6"/>
      <c r="K78" s="6"/>
      <c r="L78" s="39" t="s">
        <v>185</v>
      </c>
      <c r="M78" s="39"/>
      <c r="N78" s="39"/>
      <c r="O78" s="39"/>
      <c r="P78" s="39"/>
      <c r="Q78" s="39"/>
      <c r="R78" s="40">
        <f>12000</f>
        <v>12000</v>
      </c>
      <c r="S78" s="40"/>
      <c r="T78" s="40"/>
      <c r="U78" s="40"/>
      <c r="V78" s="40">
        <f>12000</f>
        <v>12000</v>
      </c>
      <c r="W78" s="40"/>
      <c r="X78" s="40"/>
      <c r="Y78" s="40"/>
      <c r="Z78" s="40"/>
      <c r="AA78" s="40">
        <f>12000</f>
        <v>12000</v>
      </c>
      <c r="AB78" s="40"/>
      <c r="AC78" s="41" t="s">
        <v>48</v>
      </c>
      <c r="AD78" s="41"/>
      <c r="AE78" s="41"/>
      <c r="AF78" s="41" t="s">
        <v>48</v>
      </c>
      <c r="AG78" s="41"/>
      <c r="AH78" s="41"/>
      <c r="AI78" s="41"/>
      <c r="AJ78" s="40">
        <f>12000</f>
        <v>12000</v>
      </c>
      <c r="AK78" s="40"/>
      <c r="AL78" s="40"/>
      <c r="AM78" s="40"/>
      <c r="AN78" s="41" t="s">
        <v>48</v>
      </c>
      <c r="AO78" s="41"/>
      <c r="AP78" s="41"/>
      <c r="AQ78" s="41"/>
      <c r="AR78" s="41"/>
      <c r="AS78" s="41"/>
      <c r="AT78" s="43" t="s">
        <v>48</v>
      </c>
      <c r="AU78" s="43"/>
      <c r="AV78" s="43"/>
    </row>
    <row r="79" spans="1:48" s="1" customFormat="1" ht="14.1" customHeight="1">
      <c r="A79" s="38" t="s">
        <v>99</v>
      </c>
      <c r="B79" s="38"/>
      <c r="C79" s="38"/>
      <c r="D79" s="38"/>
      <c r="E79" s="38"/>
      <c r="F79" s="38"/>
      <c r="G79" s="6" t="s">
        <v>186</v>
      </c>
      <c r="H79" s="6"/>
      <c r="I79" s="6"/>
      <c r="J79" s="6"/>
      <c r="K79" s="6"/>
      <c r="L79" s="39" t="s">
        <v>187</v>
      </c>
      <c r="M79" s="39"/>
      <c r="N79" s="39"/>
      <c r="O79" s="39"/>
      <c r="P79" s="39"/>
      <c r="Q79" s="39"/>
      <c r="R79" s="40">
        <f>10000</f>
        <v>10000</v>
      </c>
      <c r="S79" s="40"/>
      <c r="T79" s="40"/>
      <c r="U79" s="40"/>
      <c r="V79" s="40">
        <f>10000</f>
        <v>10000</v>
      </c>
      <c r="W79" s="40"/>
      <c r="X79" s="40"/>
      <c r="Y79" s="40"/>
      <c r="Z79" s="40"/>
      <c r="AA79" s="40">
        <f>9736</f>
        <v>9736</v>
      </c>
      <c r="AB79" s="40"/>
      <c r="AC79" s="41" t="s">
        <v>48</v>
      </c>
      <c r="AD79" s="41"/>
      <c r="AE79" s="41"/>
      <c r="AF79" s="41" t="s">
        <v>48</v>
      </c>
      <c r="AG79" s="41"/>
      <c r="AH79" s="41"/>
      <c r="AI79" s="41"/>
      <c r="AJ79" s="40">
        <f>9736</f>
        <v>9736</v>
      </c>
      <c r="AK79" s="40"/>
      <c r="AL79" s="40"/>
      <c r="AM79" s="40"/>
      <c r="AN79" s="40">
        <f>264</f>
        <v>264</v>
      </c>
      <c r="AO79" s="40"/>
      <c r="AP79" s="40"/>
      <c r="AQ79" s="40"/>
      <c r="AR79" s="40"/>
      <c r="AS79" s="40"/>
      <c r="AT79" s="42">
        <f>264</f>
        <v>264</v>
      </c>
      <c r="AU79" s="42"/>
      <c r="AV79" s="42"/>
    </row>
    <row r="80" spans="1:48" s="1" customFormat="1" ht="14.1" customHeight="1">
      <c r="A80" s="38" t="s">
        <v>99</v>
      </c>
      <c r="B80" s="38"/>
      <c r="C80" s="38"/>
      <c r="D80" s="38"/>
      <c r="E80" s="38"/>
      <c r="F80" s="38"/>
      <c r="G80" s="6" t="s">
        <v>188</v>
      </c>
      <c r="H80" s="6"/>
      <c r="I80" s="6"/>
      <c r="J80" s="6"/>
      <c r="K80" s="6"/>
      <c r="L80" s="39" t="s">
        <v>189</v>
      </c>
      <c r="M80" s="39"/>
      <c r="N80" s="39"/>
      <c r="O80" s="39"/>
      <c r="P80" s="39"/>
      <c r="Q80" s="39"/>
      <c r="R80" s="40">
        <f>5000</f>
        <v>5000</v>
      </c>
      <c r="S80" s="40"/>
      <c r="T80" s="40"/>
      <c r="U80" s="40"/>
      <c r="V80" s="40">
        <f>5000</f>
        <v>5000</v>
      </c>
      <c r="W80" s="40"/>
      <c r="X80" s="40"/>
      <c r="Y80" s="40"/>
      <c r="Z80" s="40"/>
      <c r="AA80" s="41" t="s">
        <v>48</v>
      </c>
      <c r="AB80" s="41"/>
      <c r="AC80" s="41" t="s">
        <v>48</v>
      </c>
      <c r="AD80" s="41"/>
      <c r="AE80" s="41"/>
      <c r="AF80" s="41" t="s">
        <v>48</v>
      </c>
      <c r="AG80" s="41"/>
      <c r="AH80" s="41"/>
      <c r="AI80" s="41"/>
      <c r="AJ80" s="41" t="s">
        <v>48</v>
      </c>
      <c r="AK80" s="41"/>
      <c r="AL80" s="41"/>
      <c r="AM80" s="41"/>
      <c r="AN80" s="40">
        <f>5000</f>
        <v>5000</v>
      </c>
      <c r="AO80" s="40"/>
      <c r="AP80" s="40"/>
      <c r="AQ80" s="40"/>
      <c r="AR80" s="40"/>
      <c r="AS80" s="40"/>
      <c r="AT80" s="42">
        <f>5000</f>
        <v>5000</v>
      </c>
      <c r="AU80" s="42"/>
      <c r="AV80" s="42"/>
    </row>
    <row r="81" spans="1:48" s="1" customFormat="1" ht="24" customHeight="1">
      <c r="A81" s="38" t="s">
        <v>125</v>
      </c>
      <c r="B81" s="38"/>
      <c r="C81" s="38"/>
      <c r="D81" s="38"/>
      <c r="E81" s="38"/>
      <c r="F81" s="38"/>
      <c r="G81" s="6" t="s">
        <v>190</v>
      </c>
      <c r="H81" s="6"/>
      <c r="I81" s="6"/>
      <c r="J81" s="6"/>
      <c r="K81" s="6"/>
      <c r="L81" s="39" t="s">
        <v>191</v>
      </c>
      <c r="M81" s="39"/>
      <c r="N81" s="39"/>
      <c r="O81" s="39"/>
      <c r="P81" s="39"/>
      <c r="Q81" s="39"/>
      <c r="R81" s="40">
        <f>5000</f>
        <v>5000</v>
      </c>
      <c r="S81" s="40"/>
      <c r="T81" s="40"/>
      <c r="U81" s="40"/>
      <c r="V81" s="40">
        <f>5000</f>
        <v>5000</v>
      </c>
      <c r="W81" s="40"/>
      <c r="X81" s="40"/>
      <c r="Y81" s="40"/>
      <c r="Z81" s="40"/>
      <c r="AA81" s="41" t="s">
        <v>48</v>
      </c>
      <c r="AB81" s="41"/>
      <c r="AC81" s="41" t="s">
        <v>48</v>
      </c>
      <c r="AD81" s="41"/>
      <c r="AE81" s="41"/>
      <c r="AF81" s="41" t="s">
        <v>48</v>
      </c>
      <c r="AG81" s="41"/>
      <c r="AH81" s="41"/>
      <c r="AI81" s="41"/>
      <c r="AJ81" s="41" t="s">
        <v>48</v>
      </c>
      <c r="AK81" s="41"/>
      <c r="AL81" s="41"/>
      <c r="AM81" s="41"/>
      <c r="AN81" s="40">
        <f>5000</f>
        <v>5000</v>
      </c>
      <c r="AO81" s="40"/>
      <c r="AP81" s="40"/>
      <c r="AQ81" s="40"/>
      <c r="AR81" s="40"/>
      <c r="AS81" s="40"/>
      <c r="AT81" s="42">
        <f>5000</f>
        <v>5000</v>
      </c>
      <c r="AU81" s="42"/>
      <c r="AV81" s="42"/>
    </row>
    <row r="82" spans="1:48" s="1" customFormat="1" ht="14.1" customHeight="1">
      <c r="A82" s="38" t="s">
        <v>99</v>
      </c>
      <c r="B82" s="38"/>
      <c r="C82" s="38"/>
      <c r="D82" s="38"/>
      <c r="E82" s="38"/>
      <c r="F82" s="38"/>
      <c r="G82" s="6" t="s">
        <v>192</v>
      </c>
      <c r="H82" s="6"/>
      <c r="I82" s="6"/>
      <c r="J82" s="6"/>
      <c r="K82" s="6"/>
      <c r="L82" s="39" t="s">
        <v>193</v>
      </c>
      <c r="M82" s="39"/>
      <c r="N82" s="39"/>
      <c r="O82" s="39"/>
      <c r="P82" s="39"/>
      <c r="Q82" s="39"/>
      <c r="R82" s="40">
        <f>589900</f>
        <v>589900</v>
      </c>
      <c r="S82" s="40"/>
      <c r="T82" s="40"/>
      <c r="U82" s="40"/>
      <c r="V82" s="40">
        <f>589900</f>
        <v>589900</v>
      </c>
      <c r="W82" s="40"/>
      <c r="X82" s="40"/>
      <c r="Y82" s="40"/>
      <c r="Z82" s="40"/>
      <c r="AA82" s="40">
        <f>108126.2</f>
        <v>108126.2</v>
      </c>
      <c r="AB82" s="40"/>
      <c r="AC82" s="41" t="s">
        <v>48</v>
      </c>
      <c r="AD82" s="41"/>
      <c r="AE82" s="41"/>
      <c r="AF82" s="41" t="s">
        <v>48</v>
      </c>
      <c r="AG82" s="41"/>
      <c r="AH82" s="41"/>
      <c r="AI82" s="41"/>
      <c r="AJ82" s="40">
        <f>108126.2</f>
        <v>108126.2</v>
      </c>
      <c r="AK82" s="40"/>
      <c r="AL82" s="40"/>
      <c r="AM82" s="40"/>
      <c r="AN82" s="40">
        <f>481773.8</f>
        <v>481773.8</v>
      </c>
      <c r="AO82" s="40"/>
      <c r="AP82" s="40"/>
      <c r="AQ82" s="40"/>
      <c r="AR82" s="40"/>
      <c r="AS82" s="40"/>
      <c r="AT82" s="42">
        <f>481773.8</f>
        <v>481773.8</v>
      </c>
      <c r="AU82" s="42"/>
      <c r="AV82" s="42"/>
    </row>
    <row r="83" spans="1:48" s="1" customFormat="1" ht="24" customHeight="1">
      <c r="A83" s="38" t="s">
        <v>122</v>
      </c>
      <c r="B83" s="38"/>
      <c r="C83" s="38"/>
      <c r="D83" s="38"/>
      <c r="E83" s="38"/>
      <c r="F83" s="38"/>
      <c r="G83" s="6" t="s">
        <v>194</v>
      </c>
      <c r="H83" s="6"/>
      <c r="I83" s="6"/>
      <c r="J83" s="6"/>
      <c r="K83" s="6"/>
      <c r="L83" s="39" t="s">
        <v>195</v>
      </c>
      <c r="M83" s="39"/>
      <c r="N83" s="39"/>
      <c r="O83" s="39"/>
      <c r="P83" s="39"/>
      <c r="Q83" s="39"/>
      <c r="R83" s="40">
        <f>20000</f>
        <v>20000</v>
      </c>
      <c r="S83" s="40"/>
      <c r="T83" s="40"/>
      <c r="U83" s="40"/>
      <c r="V83" s="40">
        <f>20000</f>
        <v>20000</v>
      </c>
      <c r="W83" s="40"/>
      <c r="X83" s="40"/>
      <c r="Y83" s="40"/>
      <c r="Z83" s="40"/>
      <c r="AA83" s="41" t="s">
        <v>48</v>
      </c>
      <c r="AB83" s="41"/>
      <c r="AC83" s="41" t="s">
        <v>48</v>
      </c>
      <c r="AD83" s="41"/>
      <c r="AE83" s="41"/>
      <c r="AF83" s="41" t="s">
        <v>48</v>
      </c>
      <c r="AG83" s="41"/>
      <c r="AH83" s="41"/>
      <c r="AI83" s="41"/>
      <c r="AJ83" s="41" t="s">
        <v>48</v>
      </c>
      <c r="AK83" s="41"/>
      <c r="AL83" s="41"/>
      <c r="AM83" s="41"/>
      <c r="AN83" s="40">
        <f>20000</f>
        <v>20000</v>
      </c>
      <c r="AO83" s="40"/>
      <c r="AP83" s="40"/>
      <c r="AQ83" s="40"/>
      <c r="AR83" s="40"/>
      <c r="AS83" s="40"/>
      <c r="AT83" s="42">
        <f>20000</f>
        <v>20000</v>
      </c>
      <c r="AU83" s="42"/>
      <c r="AV83" s="42"/>
    </row>
    <row r="84" spans="1:48" s="1" customFormat="1" ht="24" customHeight="1">
      <c r="A84" s="38" t="s">
        <v>125</v>
      </c>
      <c r="B84" s="38"/>
      <c r="C84" s="38"/>
      <c r="D84" s="38"/>
      <c r="E84" s="38"/>
      <c r="F84" s="38"/>
      <c r="G84" s="6" t="s">
        <v>196</v>
      </c>
      <c r="H84" s="6"/>
      <c r="I84" s="6"/>
      <c r="J84" s="6"/>
      <c r="K84" s="6"/>
      <c r="L84" s="39" t="s">
        <v>197</v>
      </c>
      <c r="M84" s="39"/>
      <c r="N84" s="39"/>
      <c r="O84" s="39"/>
      <c r="P84" s="39"/>
      <c r="Q84" s="39"/>
      <c r="R84" s="40">
        <f>80000</f>
        <v>80000</v>
      </c>
      <c r="S84" s="40"/>
      <c r="T84" s="40"/>
      <c r="U84" s="40"/>
      <c r="V84" s="40">
        <f>80000</f>
        <v>80000</v>
      </c>
      <c r="W84" s="40"/>
      <c r="X84" s="40"/>
      <c r="Y84" s="40"/>
      <c r="Z84" s="40"/>
      <c r="AA84" s="40">
        <f>1589.2</f>
        <v>1589.2</v>
      </c>
      <c r="AB84" s="40"/>
      <c r="AC84" s="41" t="s">
        <v>48</v>
      </c>
      <c r="AD84" s="41"/>
      <c r="AE84" s="41"/>
      <c r="AF84" s="41" t="s">
        <v>48</v>
      </c>
      <c r="AG84" s="41"/>
      <c r="AH84" s="41"/>
      <c r="AI84" s="41"/>
      <c r="AJ84" s="40">
        <f>1589.2</f>
        <v>1589.2</v>
      </c>
      <c r="AK84" s="40"/>
      <c r="AL84" s="40"/>
      <c r="AM84" s="40"/>
      <c r="AN84" s="40">
        <f>78410.8</f>
        <v>78410.8</v>
      </c>
      <c r="AO84" s="40"/>
      <c r="AP84" s="40"/>
      <c r="AQ84" s="40"/>
      <c r="AR84" s="40"/>
      <c r="AS84" s="40"/>
      <c r="AT84" s="42">
        <f>78410.8</f>
        <v>78410.8</v>
      </c>
      <c r="AU84" s="42"/>
      <c r="AV84" s="42"/>
    </row>
    <row r="85" spans="1:48" s="1" customFormat="1" ht="14.1" customHeight="1">
      <c r="A85" s="38" t="s">
        <v>102</v>
      </c>
      <c r="B85" s="38"/>
      <c r="C85" s="38"/>
      <c r="D85" s="38"/>
      <c r="E85" s="38"/>
      <c r="F85" s="38"/>
      <c r="G85" s="6" t="s">
        <v>198</v>
      </c>
      <c r="H85" s="6"/>
      <c r="I85" s="6"/>
      <c r="J85" s="6"/>
      <c r="K85" s="6"/>
      <c r="L85" s="39" t="s">
        <v>199</v>
      </c>
      <c r="M85" s="39"/>
      <c r="N85" s="39"/>
      <c r="O85" s="39"/>
      <c r="P85" s="39"/>
      <c r="Q85" s="39"/>
      <c r="R85" s="40">
        <f>2000</f>
        <v>2000</v>
      </c>
      <c r="S85" s="40"/>
      <c r="T85" s="40"/>
      <c r="U85" s="40"/>
      <c r="V85" s="40">
        <f>2000</f>
        <v>2000</v>
      </c>
      <c r="W85" s="40"/>
      <c r="X85" s="40"/>
      <c r="Y85" s="40"/>
      <c r="Z85" s="40"/>
      <c r="AA85" s="40">
        <f>1200</f>
        <v>1200</v>
      </c>
      <c r="AB85" s="40"/>
      <c r="AC85" s="41" t="s">
        <v>48</v>
      </c>
      <c r="AD85" s="41"/>
      <c r="AE85" s="41"/>
      <c r="AF85" s="41" t="s">
        <v>48</v>
      </c>
      <c r="AG85" s="41"/>
      <c r="AH85" s="41"/>
      <c r="AI85" s="41"/>
      <c r="AJ85" s="40">
        <f>1200</f>
        <v>1200</v>
      </c>
      <c r="AK85" s="40"/>
      <c r="AL85" s="40"/>
      <c r="AM85" s="40"/>
      <c r="AN85" s="40">
        <f>800</f>
        <v>800</v>
      </c>
      <c r="AO85" s="40"/>
      <c r="AP85" s="40"/>
      <c r="AQ85" s="40"/>
      <c r="AR85" s="40"/>
      <c r="AS85" s="40"/>
      <c r="AT85" s="42">
        <f>800</f>
        <v>800</v>
      </c>
      <c r="AU85" s="42"/>
      <c r="AV85" s="42"/>
    </row>
    <row r="86" spans="1:48" s="1" customFormat="1" ht="14.1" customHeight="1">
      <c r="A86" s="38" t="s">
        <v>99</v>
      </c>
      <c r="B86" s="38"/>
      <c r="C86" s="38"/>
      <c r="D86" s="38"/>
      <c r="E86" s="38"/>
      <c r="F86" s="38"/>
      <c r="G86" s="6" t="s">
        <v>200</v>
      </c>
      <c r="H86" s="6"/>
      <c r="I86" s="6"/>
      <c r="J86" s="6"/>
      <c r="K86" s="6"/>
      <c r="L86" s="39" t="s">
        <v>201</v>
      </c>
      <c r="M86" s="39"/>
      <c r="N86" s="39"/>
      <c r="O86" s="39"/>
      <c r="P86" s="39"/>
      <c r="Q86" s="39"/>
      <c r="R86" s="40">
        <f>63000</f>
        <v>63000</v>
      </c>
      <c r="S86" s="40"/>
      <c r="T86" s="40"/>
      <c r="U86" s="40"/>
      <c r="V86" s="40">
        <f>63000</f>
        <v>63000</v>
      </c>
      <c r="W86" s="40"/>
      <c r="X86" s="40"/>
      <c r="Y86" s="40"/>
      <c r="Z86" s="40"/>
      <c r="AA86" s="40">
        <f>18666.26</f>
        <v>18666.259999999998</v>
      </c>
      <c r="AB86" s="40"/>
      <c r="AC86" s="41" t="s">
        <v>48</v>
      </c>
      <c r="AD86" s="41"/>
      <c r="AE86" s="41"/>
      <c r="AF86" s="41" t="s">
        <v>48</v>
      </c>
      <c r="AG86" s="41"/>
      <c r="AH86" s="41"/>
      <c r="AI86" s="41"/>
      <c r="AJ86" s="40">
        <f>18666.26</f>
        <v>18666.259999999998</v>
      </c>
      <c r="AK86" s="40"/>
      <c r="AL86" s="40"/>
      <c r="AM86" s="40"/>
      <c r="AN86" s="40">
        <f>44333.74</f>
        <v>44333.74</v>
      </c>
      <c r="AO86" s="40"/>
      <c r="AP86" s="40"/>
      <c r="AQ86" s="40"/>
      <c r="AR86" s="40"/>
      <c r="AS86" s="40"/>
      <c r="AT86" s="42">
        <f>44333.74</f>
        <v>44333.74</v>
      </c>
      <c r="AU86" s="42"/>
      <c r="AV86" s="42"/>
    </row>
    <row r="87" spans="1:48" s="1" customFormat="1" ht="14.1" customHeight="1">
      <c r="A87" s="38" t="s">
        <v>102</v>
      </c>
      <c r="B87" s="38"/>
      <c r="C87" s="38"/>
      <c r="D87" s="38"/>
      <c r="E87" s="38"/>
      <c r="F87" s="38"/>
      <c r="G87" s="6" t="s">
        <v>202</v>
      </c>
      <c r="H87" s="6"/>
      <c r="I87" s="6"/>
      <c r="J87" s="6"/>
      <c r="K87" s="6"/>
      <c r="L87" s="39" t="s">
        <v>203</v>
      </c>
      <c r="M87" s="39"/>
      <c r="N87" s="39"/>
      <c r="O87" s="39"/>
      <c r="P87" s="39"/>
      <c r="Q87" s="39"/>
      <c r="R87" s="40">
        <f>95000</f>
        <v>95000</v>
      </c>
      <c r="S87" s="40"/>
      <c r="T87" s="40"/>
      <c r="U87" s="40"/>
      <c r="V87" s="40">
        <f>95000</f>
        <v>95000</v>
      </c>
      <c r="W87" s="40"/>
      <c r="X87" s="40"/>
      <c r="Y87" s="40"/>
      <c r="Z87" s="40"/>
      <c r="AA87" s="40">
        <f>19000</f>
        <v>19000</v>
      </c>
      <c r="AB87" s="40"/>
      <c r="AC87" s="41" t="s">
        <v>48</v>
      </c>
      <c r="AD87" s="41"/>
      <c r="AE87" s="41"/>
      <c r="AF87" s="41" t="s">
        <v>48</v>
      </c>
      <c r="AG87" s="41"/>
      <c r="AH87" s="41"/>
      <c r="AI87" s="41"/>
      <c r="AJ87" s="40">
        <f>19000</f>
        <v>19000</v>
      </c>
      <c r="AK87" s="40"/>
      <c r="AL87" s="40"/>
      <c r="AM87" s="40"/>
      <c r="AN87" s="40">
        <f>76000</f>
        <v>76000</v>
      </c>
      <c r="AO87" s="40"/>
      <c r="AP87" s="40"/>
      <c r="AQ87" s="40"/>
      <c r="AR87" s="40"/>
      <c r="AS87" s="40"/>
      <c r="AT87" s="42">
        <f>76000</f>
        <v>76000</v>
      </c>
      <c r="AU87" s="42"/>
      <c r="AV87" s="42"/>
    </row>
    <row r="88" spans="1:48" s="1" customFormat="1" ht="24" customHeight="1">
      <c r="A88" s="38" t="s">
        <v>122</v>
      </c>
      <c r="B88" s="38"/>
      <c r="C88" s="38"/>
      <c r="D88" s="38"/>
      <c r="E88" s="38"/>
      <c r="F88" s="38"/>
      <c r="G88" s="6" t="s">
        <v>204</v>
      </c>
      <c r="H88" s="6"/>
      <c r="I88" s="6"/>
      <c r="J88" s="6"/>
      <c r="K88" s="6"/>
      <c r="L88" s="39" t="s">
        <v>205</v>
      </c>
      <c r="M88" s="39"/>
      <c r="N88" s="39"/>
      <c r="O88" s="39"/>
      <c r="P88" s="39"/>
      <c r="Q88" s="39"/>
      <c r="R88" s="40">
        <f>30000</f>
        <v>30000</v>
      </c>
      <c r="S88" s="40"/>
      <c r="T88" s="40"/>
      <c r="U88" s="40"/>
      <c r="V88" s="40">
        <f>30000</f>
        <v>30000</v>
      </c>
      <c r="W88" s="40"/>
      <c r="X88" s="40"/>
      <c r="Y88" s="40"/>
      <c r="Z88" s="40"/>
      <c r="AA88" s="40">
        <f>19680</f>
        <v>19680</v>
      </c>
      <c r="AB88" s="40"/>
      <c r="AC88" s="41" t="s">
        <v>48</v>
      </c>
      <c r="AD88" s="41"/>
      <c r="AE88" s="41"/>
      <c r="AF88" s="41" t="s">
        <v>48</v>
      </c>
      <c r="AG88" s="41"/>
      <c r="AH88" s="41"/>
      <c r="AI88" s="41"/>
      <c r="AJ88" s="40">
        <f>19680</f>
        <v>19680</v>
      </c>
      <c r="AK88" s="40"/>
      <c r="AL88" s="40"/>
      <c r="AM88" s="40"/>
      <c r="AN88" s="40">
        <f>10320</f>
        <v>10320</v>
      </c>
      <c r="AO88" s="40"/>
      <c r="AP88" s="40"/>
      <c r="AQ88" s="40"/>
      <c r="AR88" s="40"/>
      <c r="AS88" s="40"/>
      <c r="AT88" s="42">
        <f>10320</f>
        <v>10320</v>
      </c>
      <c r="AU88" s="42"/>
      <c r="AV88" s="42"/>
    </row>
    <row r="89" spans="1:48" s="1" customFormat="1" ht="24" customHeight="1">
      <c r="A89" s="38" t="s">
        <v>125</v>
      </c>
      <c r="B89" s="38"/>
      <c r="C89" s="38"/>
      <c r="D89" s="38"/>
      <c r="E89" s="38"/>
      <c r="F89" s="38"/>
      <c r="G89" s="6" t="s">
        <v>206</v>
      </c>
      <c r="H89" s="6"/>
      <c r="I89" s="6"/>
      <c r="J89" s="6"/>
      <c r="K89" s="6"/>
      <c r="L89" s="39" t="s">
        <v>207</v>
      </c>
      <c r="M89" s="39"/>
      <c r="N89" s="39"/>
      <c r="O89" s="39"/>
      <c r="P89" s="39"/>
      <c r="Q89" s="39"/>
      <c r="R89" s="40">
        <f>60000</f>
        <v>60000</v>
      </c>
      <c r="S89" s="40"/>
      <c r="T89" s="40"/>
      <c r="U89" s="40"/>
      <c r="V89" s="40">
        <f>60000</f>
        <v>60000</v>
      </c>
      <c r="W89" s="40"/>
      <c r="X89" s="40"/>
      <c r="Y89" s="40"/>
      <c r="Z89" s="40"/>
      <c r="AA89" s="40">
        <f>2100</f>
        <v>2100</v>
      </c>
      <c r="AB89" s="40"/>
      <c r="AC89" s="41" t="s">
        <v>48</v>
      </c>
      <c r="AD89" s="41"/>
      <c r="AE89" s="41"/>
      <c r="AF89" s="41" t="s">
        <v>48</v>
      </c>
      <c r="AG89" s="41"/>
      <c r="AH89" s="41"/>
      <c r="AI89" s="41"/>
      <c r="AJ89" s="40">
        <f>2100</f>
        <v>2100</v>
      </c>
      <c r="AK89" s="40"/>
      <c r="AL89" s="40"/>
      <c r="AM89" s="40"/>
      <c r="AN89" s="40">
        <f>57900</f>
        <v>57900</v>
      </c>
      <c r="AO89" s="40"/>
      <c r="AP89" s="40"/>
      <c r="AQ89" s="40"/>
      <c r="AR89" s="40"/>
      <c r="AS89" s="40"/>
      <c r="AT89" s="42">
        <f>57900</f>
        <v>57900</v>
      </c>
      <c r="AU89" s="42"/>
      <c r="AV89" s="42"/>
    </row>
    <row r="90" spans="1:48" s="1" customFormat="1" ht="33.950000000000003" customHeight="1">
      <c r="A90" s="38" t="s">
        <v>183</v>
      </c>
      <c r="B90" s="38"/>
      <c r="C90" s="38"/>
      <c r="D90" s="38"/>
      <c r="E90" s="38"/>
      <c r="F90" s="38"/>
      <c r="G90" s="6" t="s">
        <v>208</v>
      </c>
      <c r="H90" s="6"/>
      <c r="I90" s="6"/>
      <c r="J90" s="6"/>
      <c r="K90" s="6"/>
      <c r="L90" s="39" t="s">
        <v>209</v>
      </c>
      <c r="M90" s="39"/>
      <c r="N90" s="39"/>
      <c r="O90" s="39"/>
      <c r="P90" s="39"/>
      <c r="Q90" s="39"/>
      <c r="R90" s="40">
        <f>134000</f>
        <v>134000</v>
      </c>
      <c r="S90" s="40"/>
      <c r="T90" s="40"/>
      <c r="U90" s="40"/>
      <c r="V90" s="40">
        <f>134000</f>
        <v>134000</v>
      </c>
      <c r="W90" s="40"/>
      <c r="X90" s="40"/>
      <c r="Y90" s="40"/>
      <c r="Z90" s="40"/>
      <c r="AA90" s="40">
        <f>134000</f>
        <v>134000</v>
      </c>
      <c r="AB90" s="40"/>
      <c r="AC90" s="41" t="s">
        <v>48</v>
      </c>
      <c r="AD90" s="41"/>
      <c r="AE90" s="41"/>
      <c r="AF90" s="41" t="s">
        <v>48</v>
      </c>
      <c r="AG90" s="41"/>
      <c r="AH90" s="41"/>
      <c r="AI90" s="41"/>
      <c r="AJ90" s="40">
        <f>134000</f>
        <v>134000</v>
      </c>
      <c r="AK90" s="40"/>
      <c r="AL90" s="40"/>
      <c r="AM90" s="40"/>
      <c r="AN90" s="41" t="s">
        <v>48</v>
      </c>
      <c r="AO90" s="41"/>
      <c r="AP90" s="41"/>
      <c r="AQ90" s="41"/>
      <c r="AR90" s="41"/>
      <c r="AS90" s="41"/>
      <c r="AT90" s="43" t="s">
        <v>48</v>
      </c>
      <c r="AU90" s="43"/>
      <c r="AV90" s="43"/>
    </row>
    <row r="91" spans="1:48" s="1" customFormat="1" ht="26.1" customHeight="1">
      <c r="A91" s="22" t="s">
        <v>210</v>
      </c>
      <c r="B91" s="22"/>
      <c r="C91" s="22"/>
      <c r="D91" s="22"/>
      <c r="E91" s="22"/>
      <c r="F91" s="22"/>
      <c r="G91" s="6" t="s">
        <v>211</v>
      </c>
      <c r="H91" s="6"/>
      <c r="I91" s="6"/>
      <c r="J91" s="6"/>
      <c r="K91" s="6"/>
      <c r="L91" s="44" t="s">
        <v>47</v>
      </c>
      <c r="M91" s="44"/>
      <c r="N91" s="44"/>
      <c r="O91" s="44"/>
      <c r="P91" s="44"/>
      <c r="Q91" s="44"/>
      <c r="R91" s="45" t="s">
        <v>47</v>
      </c>
      <c r="S91" s="45"/>
      <c r="T91" s="45"/>
      <c r="U91" s="45"/>
      <c r="V91" s="45" t="s">
        <v>47</v>
      </c>
      <c r="W91" s="45"/>
      <c r="X91" s="45"/>
      <c r="Y91" s="45"/>
      <c r="Z91" s="45"/>
      <c r="AA91" s="46">
        <f>-108369.99</f>
        <v>-108369.99</v>
      </c>
      <c r="AB91" s="46"/>
      <c r="AC91" s="47" t="s">
        <v>48</v>
      </c>
      <c r="AD91" s="47"/>
      <c r="AE91" s="47"/>
      <c r="AF91" s="48" t="s">
        <v>48</v>
      </c>
      <c r="AG91" s="48"/>
      <c r="AH91" s="48"/>
      <c r="AI91" s="48"/>
      <c r="AJ91" s="46">
        <f>-108369.99</f>
        <v>-108369.99</v>
      </c>
      <c r="AK91" s="46"/>
      <c r="AL91" s="46"/>
      <c r="AM91" s="46"/>
      <c r="AN91" s="45" t="s">
        <v>47</v>
      </c>
      <c r="AO91" s="45"/>
      <c r="AP91" s="45"/>
      <c r="AQ91" s="45"/>
      <c r="AR91" s="45"/>
      <c r="AS91" s="45"/>
      <c r="AT91" s="49" t="s">
        <v>47</v>
      </c>
      <c r="AU91" s="49"/>
      <c r="AV91" s="49"/>
    </row>
    <row r="92" spans="1:48" s="1" customFormat="1" ht="14.1" customHeight="1">
      <c r="A92" s="3" t="s">
        <v>212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s="1" customFormat="1" ht="12.95" customHeight="1">
      <c r="A93" s="20" t="s">
        <v>26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 t="s">
        <v>27</v>
      </c>
      <c r="N93" s="21"/>
      <c r="O93" s="21"/>
      <c r="P93" s="21" t="s">
        <v>213</v>
      </c>
      <c r="Q93" s="21"/>
      <c r="R93" s="21"/>
      <c r="S93" s="21"/>
      <c r="T93" s="21"/>
      <c r="U93" s="21" t="s">
        <v>29</v>
      </c>
      <c r="V93" s="21"/>
      <c r="W93" s="21"/>
      <c r="X93" s="21"/>
      <c r="Y93" s="21"/>
      <c r="Z93" s="21"/>
      <c r="AA93" s="21"/>
      <c r="AB93" s="21" t="s">
        <v>30</v>
      </c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 t="s">
        <v>35</v>
      </c>
      <c r="AT93" s="21"/>
      <c r="AU93" s="21"/>
      <c r="AV93" s="21"/>
    </row>
    <row r="94" spans="1:48" s="1" customFormat="1" ht="21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 t="s">
        <v>31</v>
      </c>
      <c r="AC94" s="21"/>
      <c r="AD94" s="21"/>
      <c r="AE94" s="21" t="s">
        <v>32</v>
      </c>
      <c r="AF94" s="21"/>
      <c r="AG94" s="21"/>
      <c r="AH94" s="21" t="s">
        <v>33</v>
      </c>
      <c r="AI94" s="21"/>
      <c r="AJ94" s="21"/>
      <c r="AK94" s="21"/>
      <c r="AL94" s="21"/>
      <c r="AM94" s="21" t="s">
        <v>34</v>
      </c>
      <c r="AN94" s="21"/>
      <c r="AO94" s="21"/>
      <c r="AP94" s="21"/>
      <c r="AQ94" s="21"/>
      <c r="AR94" s="21"/>
      <c r="AS94" s="21"/>
      <c r="AT94" s="21"/>
      <c r="AU94" s="21"/>
      <c r="AV94" s="21"/>
    </row>
    <row r="95" spans="1:48" s="1" customFormat="1" ht="12" customHeight="1">
      <c r="A95" s="20" t="s">
        <v>36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1" t="s">
        <v>37</v>
      </c>
      <c r="N95" s="21"/>
      <c r="O95" s="21"/>
      <c r="P95" s="21" t="s">
        <v>38</v>
      </c>
      <c r="Q95" s="21"/>
      <c r="R95" s="21"/>
      <c r="S95" s="21"/>
      <c r="T95" s="21"/>
      <c r="U95" s="21" t="s">
        <v>39</v>
      </c>
      <c r="V95" s="21"/>
      <c r="W95" s="21"/>
      <c r="X95" s="21"/>
      <c r="Y95" s="21"/>
      <c r="Z95" s="21"/>
      <c r="AA95" s="21"/>
      <c r="AB95" s="21" t="s">
        <v>40</v>
      </c>
      <c r="AC95" s="21"/>
      <c r="AD95" s="21"/>
      <c r="AE95" s="21" t="s">
        <v>41</v>
      </c>
      <c r="AF95" s="21"/>
      <c r="AG95" s="21"/>
      <c r="AH95" s="21" t="s">
        <v>42</v>
      </c>
      <c r="AI95" s="21"/>
      <c r="AJ95" s="21"/>
      <c r="AK95" s="21"/>
      <c r="AL95" s="21"/>
      <c r="AM95" s="21" t="s">
        <v>43</v>
      </c>
      <c r="AN95" s="21"/>
      <c r="AO95" s="21"/>
      <c r="AP95" s="21"/>
      <c r="AQ95" s="21"/>
      <c r="AR95" s="21"/>
      <c r="AS95" s="21" t="s">
        <v>44</v>
      </c>
      <c r="AT95" s="21"/>
      <c r="AU95" s="21"/>
      <c r="AV95" s="21"/>
    </row>
    <row r="96" spans="1:48" s="1" customFormat="1" ht="24" customHeight="1">
      <c r="A96" s="50" t="s">
        <v>214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1" t="s">
        <v>215</v>
      </c>
      <c r="N96" s="51"/>
      <c r="O96" s="51"/>
      <c r="P96" s="52" t="s">
        <v>47</v>
      </c>
      <c r="Q96" s="52"/>
      <c r="R96" s="52"/>
      <c r="S96" s="52"/>
      <c r="T96" s="52"/>
      <c r="U96" s="53" t="s">
        <v>48</v>
      </c>
      <c r="V96" s="53"/>
      <c r="W96" s="53"/>
      <c r="X96" s="53"/>
      <c r="Y96" s="53"/>
      <c r="Z96" s="53"/>
      <c r="AA96" s="53"/>
      <c r="AB96" s="54">
        <f>108369.99</f>
        <v>108369.99</v>
      </c>
      <c r="AC96" s="54"/>
      <c r="AD96" s="54"/>
      <c r="AE96" s="55" t="s">
        <v>48</v>
      </c>
      <c r="AF96" s="55"/>
      <c r="AG96" s="55"/>
      <c r="AH96" s="55" t="s">
        <v>48</v>
      </c>
      <c r="AI96" s="55"/>
      <c r="AJ96" s="55"/>
      <c r="AK96" s="55"/>
      <c r="AL96" s="55"/>
      <c r="AM96" s="56">
        <f>108369.99</f>
        <v>108369.99</v>
      </c>
      <c r="AN96" s="56"/>
      <c r="AO96" s="56"/>
      <c r="AP96" s="56"/>
      <c r="AQ96" s="56"/>
      <c r="AR96" s="56"/>
      <c r="AS96" s="57" t="s">
        <v>48</v>
      </c>
      <c r="AT96" s="57"/>
      <c r="AU96" s="57"/>
      <c r="AV96" s="57"/>
    </row>
    <row r="97" spans="1:48" s="1" customFormat="1" ht="45" customHeight="1">
      <c r="A97" s="22" t="s">
        <v>216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51" t="s">
        <v>217</v>
      </c>
      <c r="N97" s="51"/>
      <c r="O97" s="51"/>
      <c r="P97" s="58" t="s">
        <v>47</v>
      </c>
      <c r="Q97" s="58"/>
      <c r="R97" s="58"/>
      <c r="S97" s="58"/>
      <c r="T97" s="58"/>
      <c r="U97" s="59" t="s">
        <v>48</v>
      </c>
      <c r="V97" s="59"/>
      <c r="W97" s="59"/>
      <c r="X97" s="59"/>
      <c r="Y97" s="59"/>
      <c r="Z97" s="59"/>
      <c r="AA97" s="59"/>
      <c r="AB97" s="59" t="s">
        <v>48</v>
      </c>
      <c r="AC97" s="59"/>
      <c r="AD97" s="59"/>
      <c r="AE97" s="60" t="s">
        <v>48</v>
      </c>
      <c r="AF97" s="60"/>
      <c r="AG97" s="60"/>
      <c r="AH97" s="60" t="s">
        <v>48</v>
      </c>
      <c r="AI97" s="60"/>
      <c r="AJ97" s="60"/>
      <c r="AK97" s="60"/>
      <c r="AL97" s="60"/>
      <c r="AM97" s="60" t="s">
        <v>48</v>
      </c>
      <c r="AN97" s="60"/>
      <c r="AO97" s="60"/>
      <c r="AP97" s="60"/>
      <c r="AQ97" s="60"/>
      <c r="AR97" s="60"/>
      <c r="AS97" s="61" t="s">
        <v>48</v>
      </c>
      <c r="AT97" s="61"/>
      <c r="AU97" s="61"/>
      <c r="AV97" s="61"/>
    </row>
    <row r="98" spans="1:48" s="1" customFormat="1" ht="24" customHeight="1">
      <c r="A98" s="22" t="s">
        <v>218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51" t="s">
        <v>219</v>
      </c>
      <c r="N98" s="51"/>
      <c r="O98" s="51"/>
      <c r="P98" s="62" t="s">
        <v>47</v>
      </c>
      <c r="Q98" s="62"/>
      <c r="R98" s="62"/>
      <c r="S98" s="62"/>
      <c r="T98" s="62"/>
      <c r="U98" s="59" t="s">
        <v>48</v>
      </c>
      <c r="V98" s="59"/>
      <c r="W98" s="59"/>
      <c r="X98" s="59"/>
      <c r="Y98" s="59"/>
      <c r="Z98" s="59"/>
      <c r="AA98" s="59"/>
      <c r="AB98" s="59" t="s">
        <v>48</v>
      </c>
      <c r="AC98" s="59"/>
      <c r="AD98" s="59"/>
      <c r="AE98" s="60" t="s">
        <v>48</v>
      </c>
      <c r="AF98" s="60"/>
      <c r="AG98" s="60"/>
      <c r="AH98" s="60" t="s">
        <v>48</v>
      </c>
      <c r="AI98" s="60"/>
      <c r="AJ98" s="60"/>
      <c r="AK98" s="60"/>
      <c r="AL98" s="60"/>
      <c r="AM98" s="60" t="s">
        <v>48</v>
      </c>
      <c r="AN98" s="60"/>
      <c r="AO98" s="60"/>
      <c r="AP98" s="60"/>
      <c r="AQ98" s="60"/>
      <c r="AR98" s="60"/>
      <c r="AS98" s="61" t="s">
        <v>48</v>
      </c>
      <c r="AT98" s="61"/>
      <c r="AU98" s="61"/>
      <c r="AV98" s="61"/>
    </row>
    <row r="99" spans="1:48" s="1" customFormat="1" ht="14.1" customHeight="1">
      <c r="A99" s="22" t="s">
        <v>5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6" t="s">
        <v>220</v>
      </c>
      <c r="N99" s="6"/>
      <c r="O99" s="6"/>
      <c r="P99" s="58" t="s">
        <v>5</v>
      </c>
      <c r="Q99" s="58"/>
      <c r="R99" s="58"/>
      <c r="S99" s="58"/>
      <c r="T99" s="58"/>
      <c r="U99" s="63" t="s">
        <v>48</v>
      </c>
      <c r="V99" s="63"/>
      <c r="W99" s="63"/>
      <c r="X99" s="63"/>
      <c r="Y99" s="63"/>
      <c r="Z99" s="63"/>
      <c r="AA99" s="63"/>
      <c r="AB99" s="63" t="s">
        <v>48</v>
      </c>
      <c r="AC99" s="63"/>
      <c r="AD99" s="63"/>
      <c r="AE99" s="63" t="s">
        <v>48</v>
      </c>
      <c r="AF99" s="63"/>
      <c r="AG99" s="63"/>
      <c r="AH99" s="63" t="s">
        <v>48</v>
      </c>
      <c r="AI99" s="63"/>
      <c r="AJ99" s="63"/>
      <c r="AK99" s="63"/>
      <c r="AL99" s="63"/>
      <c r="AM99" s="63" t="s">
        <v>48</v>
      </c>
      <c r="AN99" s="63"/>
      <c r="AO99" s="63"/>
      <c r="AP99" s="63"/>
      <c r="AQ99" s="63"/>
      <c r="AR99" s="63"/>
      <c r="AS99" s="64" t="s">
        <v>48</v>
      </c>
      <c r="AT99" s="64"/>
      <c r="AU99" s="64"/>
      <c r="AV99" s="64"/>
    </row>
    <row r="100" spans="1:48" s="1" customFormat="1" ht="14.1" customHeight="1">
      <c r="A100" s="50" t="s">
        <v>221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 t="s">
        <v>222</v>
      </c>
      <c r="N100" s="51"/>
      <c r="O100" s="51"/>
      <c r="P100" s="62" t="s">
        <v>5</v>
      </c>
      <c r="Q100" s="62"/>
      <c r="R100" s="62"/>
      <c r="S100" s="62"/>
      <c r="T100" s="62"/>
      <c r="U100" s="59" t="s">
        <v>48</v>
      </c>
      <c r="V100" s="59"/>
      <c r="W100" s="59"/>
      <c r="X100" s="59"/>
      <c r="Y100" s="59"/>
      <c r="Z100" s="59"/>
      <c r="AA100" s="59"/>
      <c r="AB100" s="65" t="s">
        <v>47</v>
      </c>
      <c r="AC100" s="65"/>
      <c r="AD100" s="65"/>
      <c r="AE100" s="60" t="s">
        <v>48</v>
      </c>
      <c r="AF100" s="60"/>
      <c r="AG100" s="60"/>
      <c r="AH100" s="60" t="s">
        <v>48</v>
      </c>
      <c r="AI100" s="60"/>
      <c r="AJ100" s="60"/>
      <c r="AK100" s="60"/>
      <c r="AL100" s="60"/>
      <c r="AM100" s="60" t="s">
        <v>48</v>
      </c>
      <c r="AN100" s="60"/>
      <c r="AO100" s="60"/>
      <c r="AP100" s="60"/>
      <c r="AQ100" s="60"/>
      <c r="AR100" s="60"/>
      <c r="AS100" s="61" t="s">
        <v>48</v>
      </c>
      <c r="AT100" s="61"/>
      <c r="AU100" s="61"/>
      <c r="AV100" s="61"/>
    </row>
    <row r="101" spans="1:48" s="1" customFormat="1" ht="14.1" customHeight="1">
      <c r="A101" s="50" t="s">
        <v>223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1" t="s">
        <v>224</v>
      </c>
      <c r="N101" s="51"/>
      <c r="O101" s="51"/>
      <c r="P101" s="62" t="s">
        <v>225</v>
      </c>
      <c r="Q101" s="62"/>
      <c r="R101" s="62"/>
      <c r="S101" s="62"/>
      <c r="T101" s="62"/>
      <c r="U101" s="59" t="s">
        <v>48</v>
      </c>
      <c r="V101" s="59"/>
      <c r="W101" s="59"/>
      <c r="X101" s="59"/>
      <c r="Y101" s="59"/>
      <c r="Z101" s="59"/>
      <c r="AA101" s="59"/>
      <c r="AB101" s="65" t="s">
        <v>47</v>
      </c>
      <c r="AC101" s="65"/>
      <c r="AD101" s="65"/>
      <c r="AE101" s="59" t="s">
        <v>48</v>
      </c>
      <c r="AF101" s="59"/>
      <c r="AG101" s="59"/>
      <c r="AH101" s="59" t="s">
        <v>48</v>
      </c>
      <c r="AI101" s="59"/>
      <c r="AJ101" s="59"/>
      <c r="AK101" s="59"/>
      <c r="AL101" s="59"/>
      <c r="AM101" s="59" t="s">
        <v>48</v>
      </c>
      <c r="AN101" s="59"/>
      <c r="AO101" s="59"/>
      <c r="AP101" s="59"/>
      <c r="AQ101" s="59"/>
      <c r="AR101" s="59"/>
      <c r="AS101" s="66" t="s">
        <v>47</v>
      </c>
      <c r="AT101" s="66"/>
      <c r="AU101" s="66"/>
      <c r="AV101" s="66"/>
    </row>
    <row r="102" spans="1:48" s="1" customFormat="1" ht="14.1" customHeight="1">
      <c r="A102" s="22" t="s">
        <v>5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6" t="s">
        <v>226</v>
      </c>
      <c r="N102" s="6"/>
      <c r="O102" s="6"/>
      <c r="P102" s="58" t="s">
        <v>5</v>
      </c>
      <c r="Q102" s="58"/>
      <c r="R102" s="58"/>
      <c r="S102" s="58"/>
      <c r="T102" s="58"/>
      <c r="U102" s="63" t="s">
        <v>48</v>
      </c>
      <c r="V102" s="63"/>
      <c r="W102" s="63"/>
      <c r="X102" s="63"/>
      <c r="Y102" s="63"/>
      <c r="Z102" s="63"/>
      <c r="AA102" s="63"/>
      <c r="AB102" s="67" t="s">
        <v>227</v>
      </c>
      <c r="AC102" s="67"/>
      <c r="AD102" s="67"/>
      <c r="AE102" s="63" t="s">
        <v>48</v>
      </c>
      <c r="AF102" s="63"/>
      <c r="AG102" s="63"/>
      <c r="AH102" s="63" t="s">
        <v>48</v>
      </c>
      <c r="AI102" s="63"/>
      <c r="AJ102" s="63"/>
      <c r="AK102" s="63"/>
      <c r="AL102" s="63"/>
      <c r="AM102" s="63" t="s">
        <v>48</v>
      </c>
      <c r="AN102" s="63"/>
      <c r="AO102" s="63"/>
      <c r="AP102" s="63"/>
      <c r="AQ102" s="63"/>
      <c r="AR102" s="63"/>
      <c r="AS102" s="68" t="s">
        <v>227</v>
      </c>
      <c r="AT102" s="68"/>
      <c r="AU102" s="68"/>
      <c r="AV102" s="68"/>
    </row>
    <row r="103" spans="1:48" s="1" customFormat="1" ht="14.1" customHeight="1">
      <c r="A103" s="50" t="s">
        <v>228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1" t="s">
        <v>229</v>
      </c>
      <c r="N103" s="51"/>
      <c r="O103" s="51"/>
      <c r="P103" s="62" t="s">
        <v>230</v>
      </c>
      <c r="Q103" s="62"/>
      <c r="R103" s="62"/>
      <c r="S103" s="62"/>
      <c r="T103" s="62"/>
      <c r="U103" s="59" t="s">
        <v>48</v>
      </c>
      <c r="V103" s="59"/>
      <c r="W103" s="59"/>
      <c r="X103" s="59"/>
      <c r="Y103" s="59"/>
      <c r="Z103" s="59"/>
      <c r="AA103" s="59"/>
      <c r="AB103" s="65" t="s">
        <v>47</v>
      </c>
      <c r="AC103" s="65"/>
      <c r="AD103" s="65"/>
      <c r="AE103" s="59" t="s">
        <v>48</v>
      </c>
      <c r="AF103" s="59"/>
      <c r="AG103" s="59"/>
      <c r="AH103" s="59" t="s">
        <v>48</v>
      </c>
      <c r="AI103" s="59"/>
      <c r="AJ103" s="59"/>
      <c r="AK103" s="59"/>
      <c r="AL103" s="59"/>
      <c r="AM103" s="59" t="s">
        <v>48</v>
      </c>
      <c r="AN103" s="59"/>
      <c r="AO103" s="59"/>
      <c r="AP103" s="59"/>
      <c r="AQ103" s="59"/>
      <c r="AR103" s="59"/>
      <c r="AS103" s="66" t="s">
        <v>47</v>
      </c>
      <c r="AT103" s="66"/>
      <c r="AU103" s="66"/>
      <c r="AV103" s="66"/>
    </row>
    <row r="104" spans="1:48" s="1" customFormat="1" ht="14.1" customHeight="1">
      <c r="A104" s="22" t="s">
        <v>5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6" t="s">
        <v>231</v>
      </c>
      <c r="N104" s="6"/>
      <c r="O104" s="6"/>
      <c r="P104" s="58" t="s">
        <v>5</v>
      </c>
      <c r="Q104" s="58"/>
      <c r="R104" s="58"/>
      <c r="S104" s="58"/>
      <c r="T104" s="58"/>
      <c r="U104" s="63" t="s">
        <v>48</v>
      </c>
      <c r="V104" s="63"/>
      <c r="W104" s="63"/>
      <c r="X104" s="63"/>
      <c r="Y104" s="63"/>
      <c r="Z104" s="63"/>
      <c r="AA104" s="63"/>
      <c r="AB104" s="67" t="s">
        <v>227</v>
      </c>
      <c r="AC104" s="67"/>
      <c r="AD104" s="67"/>
      <c r="AE104" s="63" t="s">
        <v>48</v>
      </c>
      <c r="AF104" s="63"/>
      <c r="AG104" s="63"/>
      <c r="AH104" s="63" t="s">
        <v>48</v>
      </c>
      <c r="AI104" s="63"/>
      <c r="AJ104" s="63"/>
      <c r="AK104" s="63"/>
      <c r="AL104" s="63"/>
      <c r="AM104" s="63" t="s">
        <v>48</v>
      </c>
      <c r="AN104" s="63"/>
      <c r="AO104" s="63"/>
      <c r="AP104" s="63"/>
      <c r="AQ104" s="63"/>
      <c r="AR104" s="63"/>
      <c r="AS104" s="68" t="s">
        <v>227</v>
      </c>
      <c r="AT104" s="68"/>
      <c r="AU104" s="68"/>
      <c r="AV104" s="68"/>
    </row>
    <row r="105" spans="1:48" s="1" customFormat="1" ht="24" customHeight="1">
      <c r="A105" s="50" t="s">
        <v>232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1" t="s">
        <v>233</v>
      </c>
      <c r="N105" s="51"/>
      <c r="O105" s="51"/>
      <c r="P105" s="62" t="s">
        <v>47</v>
      </c>
      <c r="Q105" s="62"/>
      <c r="R105" s="62"/>
      <c r="S105" s="62"/>
      <c r="T105" s="62"/>
      <c r="U105" s="65" t="s">
        <v>47</v>
      </c>
      <c r="V105" s="65"/>
      <c r="W105" s="65"/>
      <c r="X105" s="65"/>
      <c r="Y105" s="65"/>
      <c r="Z105" s="65"/>
      <c r="AA105" s="65"/>
      <c r="AB105" s="69">
        <f>108369.99</f>
        <v>108369.99</v>
      </c>
      <c r="AC105" s="69"/>
      <c r="AD105" s="69"/>
      <c r="AE105" s="60" t="s">
        <v>48</v>
      </c>
      <c r="AF105" s="60"/>
      <c r="AG105" s="60"/>
      <c r="AH105" s="60" t="s">
        <v>48</v>
      </c>
      <c r="AI105" s="60"/>
      <c r="AJ105" s="60"/>
      <c r="AK105" s="60"/>
      <c r="AL105" s="60"/>
      <c r="AM105" s="70">
        <f>108369.99</f>
        <v>108369.99</v>
      </c>
      <c r="AN105" s="70"/>
      <c r="AO105" s="70"/>
      <c r="AP105" s="70"/>
      <c r="AQ105" s="70"/>
      <c r="AR105" s="70"/>
      <c r="AS105" s="66" t="s">
        <v>47</v>
      </c>
      <c r="AT105" s="66"/>
      <c r="AU105" s="66"/>
      <c r="AV105" s="66"/>
    </row>
    <row r="106" spans="1:48" s="1" customFormat="1" ht="33.950000000000003" customHeight="1">
      <c r="A106" s="50" t="s">
        <v>234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1" t="s">
        <v>235</v>
      </c>
      <c r="N106" s="51"/>
      <c r="O106" s="51"/>
      <c r="P106" s="62" t="s">
        <v>47</v>
      </c>
      <c r="Q106" s="62"/>
      <c r="R106" s="62"/>
      <c r="S106" s="62"/>
      <c r="T106" s="62"/>
      <c r="U106" s="65" t="s">
        <v>47</v>
      </c>
      <c r="V106" s="65"/>
      <c r="W106" s="65"/>
      <c r="X106" s="65"/>
      <c r="Y106" s="65"/>
      <c r="Z106" s="65"/>
      <c r="AA106" s="65"/>
      <c r="AB106" s="69">
        <f>108369.99</f>
        <v>108369.99</v>
      </c>
      <c r="AC106" s="69"/>
      <c r="AD106" s="69"/>
      <c r="AE106" s="59" t="s">
        <v>48</v>
      </c>
      <c r="AF106" s="59"/>
      <c r="AG106" s="59"/>
      <c r="AH106" s="65" t="s">
        <v>47</v>
      </c>
      <c r="AI106" s="65"/>
      <c r="AJ106" s="65"/>
      <c r="AK106" s="65"/>
      <c r="AL106" s="65"/>
      <c r="AM106" s="70">
        <f>108369.99</f>
        <v>108369.99</v>
      </c>
      <c r="AN106" s="70"/>
      <c r="AO106" s="70"/>
      <c r="AP106" s="70"/>
      <c r="AQ106" s="70"/>
      <c r="AR106" s="70"/>
      <c r="AS106" s="66" t="s">
        <v>47</v>
      </c>
      <c r="AT106" s="66"/>
      <c r="AU106" s="66"/>
      <c r="AV106" s="66"/>
    </row>
    <row r="107" spans="1:48" s="1" customFormat="1" ht="33.950000000000003" customHeight="1">
      <c r="A107" s="50" t="s">
        <v>236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1" t="s">
        <v>237</v>
      </c>
      <c r="N107" s="51"/>
      <c r="O107" s="51"/>
      <c r="P107" s="62" t="s">
        <v>47</v>
      </c>
      <c r="Q107" s="62"/>
      <c r="R107" s="62"/>
      <c r="S107" s="62"/>
      <c r="T107" s="62"/>
      <c r="U107" s="65" t="s">
        <v>47</v>
      </c>
      <c r="V107" s="65"/>
      <c r="W107" s="65"/>
      <c r="X107" s="65"/>
      <c r="Y107" s="65"/>
      <c r="Z107" s="65"/>
      <c r="AA107" s="65"/>
      <c r="AB107" s="69">
        <f>-966750.66</f>
        <v>-966750.66</v>
      </c>
      <c r="AC107" s="69"/>
      <c r="AD107" s="69"/>
      <c r="AE107" s="59" t="s">
        <v>48</v>
      </c>
      <c r="AF107" s="59"/>
      <c r="AG107" s="59"/>
      <c r="AH107" s="65" t="s">
        <v>47</v>
      </c>
      <c r="AI107" s="65"/>
      <c r="AJ107" s="65"/>
      <c r="AK107" s="65"/>
      <c r="AL107" s="65"/>
      <c r="AM107" s="69">
        <f>-966750.66</f>
        <v>-966750.66</v>
      </c>
      <c r="AN107" s="69"/>
      <c r="AO107" s="69"/>
      <c r="AP107" s="69"/>
      <c r="AQ107" s="69"/>
      <c r="AR107" s="69"/>
      <c r="AS107" s="66" t="s">
        <v>47</v>
      </c>
      <c r="AT107" s="66"/>
      <c r="AU107" s="66"/>
      <c r="AV107" s="66"/>
    </row>
    <row r="108" spans="1:48" s="1" customFormat="1" ht="24" customHeight="1">
      <c r="A108" s="50" t="s">
        <v>238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1" t="s">
        <v>239</v>
      </c>
      <c r="N108" s="51"/>
      <c r="O108" s="51"/>
      <c r="P108" s="62" t="s">
        <v>47</v>
      </c>
      <c r="Q108" s="62"/>
      <c r="R108" s="62"/>
      <c r="S108" s="62"/>
      <c r="T108" s="62"/>
      <c r="U108" s="65" t="s">
        <v>47</v>
      </c>
      <c r="V108" s="65"/>
      <c r="W108" s="65"/>
      <c r="X108" s="65"/>
      <c r="Y108" s="65"/>
      <c r="Z108" s="65"/>
      <c r="AA108" s="65"/>
      <c r="AB108" s="69">
        <f>1075120.65</f>
        <v>1075120.6499999999</v>
      </c>
      <c r="AC108" s="69"/>
      <c r="AD108" s="69"/>
      <c r="AE108" s="59" t="s">
        <v>48</v>
      </c>
      <c r="AF108" s="59"/>
      <c r="AG108" s="59"/>
      <c r="AH108" s="65" t="s">
        <v>47</v>
      </c>
      <c r="AI108" s="65"/>
      <c r="AJ108" s="65"/>
      <c r="AK108" s="65"/>
      <c r="AL108" s="65"/>
      <c r="AM108" s="69">
        <f>1075120.65</f>
        <v>1075120.6499999999</v>
      </c>
      <c r="AN108" s="69"/>
      <c r="AO108" s="69"/>
      <c r="AP108" s="69"/>
      <c r="AQ108" s="69"/>
      <c r="AR108" s="69"/>
      <c r="AS108" s="66" t="s">
        <v>47</v>
      </c>
      <c r="AT108" s="66"/>
      <c r="AU108" s="66"/>
      <c r="AV108" s="66"/>
    </row>
    <row r="109" spans="1:48" s="1" customFormat="1" ht="24" customHeight="1">
      <c r="A109" s="50" t="s">
        <v>240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1" t="s">
        <v>241</v>
      </c>
      <c r="N109" s="51"/>
      <c r="O109" s="51"/>
      <c r="P109" s="62" t="s">
        <v>47</v>
      </c>
      <c r="Q109" s="62"/>
      <c r="R109" s="62"/>
      <c r="S109" s="62"/>
      <c r="T109" s="62"/>
      <c r="U109" s="65" t="s">
        <v>47</v>
      </c>
      <c r="V109" s="65"/>
      <c r="W109" s="65"/>
      <c r="X109" s="65"/>
      <c r="Y109" s="65"/>
      <c r="Z109" s="65"/>
      <c r="AA109" s="65"/>
      <c r="AB109" s="65" t="s">
        <v>47</v>
      </c>
      <c r="AC109" s="65"/>
      <c r="AD109" s="65"/>
      <c r="AE109" s="59" t="s">
        <v>48</v>
      </c>
      <c r="AF109" s="59"/>
      <c r="AG109" s="59"/>
      <c r="AH109" s="59" t="s">
        <v>48</v>
      </c>
      <c r="AI109" s="59"/>
      <c r="AJ109" s="59"/>
      <c r="AK109" s="59"/>
      <c r="AL109" s="59"/>
      <c r="AM109" s="59" t="s">
        <v>48</v>
      </c>
      <c r="AN109" s="59"/>
      <c r="AO109" s="59"/>
      <c r="AP109" s="59"/>
      <c r="AQ109" s="59"/>
      <c r="AR109" s="59"/>
      <c r="AS109" s="66" t="s">
        <v>47</v>
      </c>
      <c r="AT109" s="66"/>
      <c r="AU109" s="66"/>
      <c r="AV109" s="66"/>
    </row>
    <row r="110" spans="1:48" s="1" customFormat="1" ht="24" customHeight="1">
      <c r="A110" s="50" t="s">
        <v>242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1" t="s">
        <v>243</v>
      </c>
      <c r="N110" s="51"/>
      <c r="O110" s="51"/>
      <c r="P110" s="62" t="s">
        <v>47</v>
      </c>
      <c r="Q110" s="62"/>
      <c r="R110" s="62"/>
      <c r="S110" s="62"/>
      <c r="T110" s="62"/>
      <c r="U110" s="65" t="s">
        <v>47</v>
      </c>
      <c r="V110" s="65"/>
      <c r="W110" s="65"/>
      <c r="X110" s="65"/>
      <c r="Y110" s="65"/>
      <c r="Z110" s="65"/>
      <c r="AA110" s="65"/>
      <c r="AB110" s="65" t="s">
        <v>47</v>
      </c>
      <c r="AC110" s="65"/>
      <c r="AD110" s="65"/>
      <c r="AE110" s="59" t="s">
        <v>48</v>
      </c>
      <c r="AF110" s="59"/>
      <c r="AG110" s="59"/>
      <c r="AH110" s="59" t="s">
        <v>48</v>
      </c>
      <c r="AI110" s="59"/>
      <c r="AJ110" s="59"/>
      <c r="AK110" s="59"/>
      <c r="AL110" s="59"/>
      <c r="AM110" s="59" t="s">
        <v>48</v>
      </c>
      <c r="AN110" s="59"/>
      <c r="AO110" s="59"/>
      <c r="AP110" s="59"/>
      <c r="AQ110" s="59"/>
      <c r="AR110" s="59"/>
      <c r="AS110" s="66" t="s">
        <v>47</v>
      </c>
      <c r="AT110" s="66"/>
      <c r="AU110" s="66"/>
      <c r="AV110" s="66"/>
    </row>
    <row r="111" spans="1:48" s="1" customFormat="1" ht="14.1" customHeight="1">
      <c r="A111" s="22" t="s">
        <v>244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6" t="s">
        <v>245</v>
      </c>
      <c r="N111" s="6"/>
      <c r="O111" s="6"/>
      <c r="P111" s="44" t="s">
        <v>47</v>
      </c>
      <c r="Q111" s="44"/>
      <c r="R111" s="44"/>
      <c r="S111" s="44"/>
      <c r="T111" s="44"/>
      <c r="U111" s="71" t="s">
        <v>47</v>
      </c>
      <c r="V111" s="71"/>
      <c r="W111" s="71"/>
      <c r="X111" s="71"/>
      <c r="Y111" s="71"/>
      <c r="Z111" s="71"/>
      <c r="AA111" s="71"/>
      <c r="AB111" s="71" t="s">
        <v>47</v>
      </c>
      <c r="AC111" s="71"/>
      <c r="AD111" s="71"/>
      <c r="AE111" s="72" t="s">
        <v>48</v>
      </c>
      <c r="AF111" s="72"/>
      <c r="AG111" s="72"/>
      <c r="AH111" s="72" t="s">
        <v>48</v>
      </c>
      <c r="AI111" s="72"/>
      <c r="AJ111" s="72"/>
      <c r="AK111" s="72"/>
      <c r="AL111" s="72"/>
      <c r="AM111" s="72" t="s">
        <v>48</v>
      </c>
      <c r="AN111" s="72"/>
      <c r="AO111" s="72"/>
      <c r="AP111" s="72"/>
      <c r="AQ111" s="72"/>
      <c r="AR111" s="72"/>
      <c r="AS111" s="73" t="s">
        <v>47</v>
      </c>
      <c r="AT111" s="73"/>
      <c r="AU111" s="73"/>
      <c r="AV111" s="73"/>
    </row>
    <row r="112" spans="1:48" s="1" customFormat="1" ht="24" customHeight="1">
      <c r="A112" s="74" t="s">
        <v>246</v>
      </c>
      <c r="B112" s="74"/>
      <c r="C112" s="75" t="s">
        <v>5</v>
      </c>
      <c r="D112" s="75"/>
      <c r="E112" s="75"/>
      <c r="F112" s="75"/>
      <c r="G112" s="75"/>
      <c r="H112" s="76" t="s">
        <v>5</v>
      </c>
      <c r="I112" s="77" t="s">
        <v>247</v>
      </c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4" t="s">
        <v>5</v>
      </c>
      <c r="U112" s="74"/>
      <c r="V112" s="74"/>
      <c r="W112" s="74"/>
      <c r="X112" s="74"/>
      <c r="Y112" s="74" t="s">
        <v>248</v>
      </c>
      <c r="Z112" s="74"/>
      <c r="AA112" s="74"/>
      <c r="AB112" s="74"/>
      <c r="AC112" s="74"/>
      <c r="AD112" s="74"/>
      <c r="AE112" s="75" t="s">
        <v>5</v>
      </c>
      <c r="AF112" s="75"/>
      <c r="AG112" s="75"/>
      <c r="AH112" s="75"/>
      <c r="AI112" s="74" t="s">
        <v>5</v>
      </c>
      <c r="AJ112" s="74"/>
      <c r="AK112" s="77" t="s">
        <v>5</v>
      </c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6" t="s">
        <v>5</v>
      </c>
    </row>
    <row r="113" spans="1:48" s="1" customFormat="1" ht="12" customHeight="1">
      <c r="A113" s="11" t="s">
        <v>5</v>
      </c>
      <c r="B113" s="11"/>
      <c r="C113" s="78" t="s">
        <v>249</v>
      </c>
      <c r="D113" s="78"/>
      <c r="E113" s="78"/>
      <c r="F113" s="78"/>
      <c r="G113" s="78"/>
      <c r="H113" s="18" t="s">
        <v>5</v>
      </c>
      <c r="I113" s="78" t="s">
        <v>250</v>
      </c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11" t="s">
        <v>5</v>
      </c>
      <c r="U113" s="11"/>
      <c r="V113" s="11"/>
      <c r="W113" s="11"/>
      <c r="X113" s="11"/>
      <c r="Y113" s="11" t="s">
        <v>5</v>
      </c>
      <c r="Z113" s="11"/>
      <c r="AA113" s="11"/>
      <c r="AB113" s="11"/>
      <c r="AC113" s="11"/>
      <c r="AD113" s="11"/>
      <c r="AE113" s="78" t="s">
        <v>249</v>
      </c>
      <c r="AF113" s="78"/>
      <c r="AG113" s="78"/>
      <c r="AH113" s="78"/>
      <c r="AI113" s="11" t="s">
        <v>5</v>
      </c>
      <c r="AJ113" s="11"/>
      <c r="AK113" s="78" t="s">
        <v>250</v>
      </c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18" t="s">
        <v>5</v>
      </c>
    </row>
    <row r="114" spans="1:48" s="1" customFormat="1" ht="14.1" customHeight="1">
      <c r="A114" s="74" t="s">
        <v>251</v>
      </c>
      <c r="B114" s="74"/>
      <c r="C114" s="74"/>
      <c r="D114" s="75" t="s">
        <v>5</v>
      </c>
      <c r="E114" s="75"/>
      <c r="F114" s="75"/>
      <c r="G114" s="75"/>
      <c r="H114" s="75"/>
      <c r="I114" s="75"/>
      <c r="J114" s="75"/>
      <c r="K114" s="75"/>
      <c r="L114" s="75"/>
      <c r="M114" s="74" t="s">
        <v>5</v>
      </c>
      <c r="N114" s="74"/>
      <c r="O114" s="77" t="s">
        <v>252</v>
      </c>
      <c r="P114" s="77"/>
      <c r="Q114" s="77"/>
      <c r="R114" s="77"/>
      <c r="S114" s="77"/>
      <c r="T114" s="77"/>
      <c r="U114" s="77"/>
      <c r="V114" s="77"/>
      <c r="W114" s="77"/>
      <c r="X114" s="74" t="s">
        <v>5</v>
      </c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</row>
    <row r="115" spans="1:48" s="1" customFormat="1" ht="12" customHeight="1">
      <c r="A115" s="11" t="s">
        <v>5</v>
      </c>
      <c r="B115" s="11"/>
      <c r="C115" s="11"/>
      <c r="D115" s="78" t="s">
        <v>249</v>
      </c>
      <c r="E115" s="78"/>
      <c r="F115" s="78"/>
      <c r="G115" s="78"/>
      <c r="H115" s="78"/>
      <c r="I115" s="78"/>
      <c r="J115" s="78"/>
      <c r="K115" s="78"/>
      <c r="L115" s="78"/>
      <c r="M115" s="11" t="s">
        <v>5</v>
      </c>
      <c r="N115" s="11"/>
      <c r="O115" s="78" t="s">
        <v>250</v>
      </c>
      <c r="P115" s="78"/>
      <c r="Q115" s="78"/>
      <c r="R115" s="78"/>
      <c r="S115" s="78"/>
      <c r="T115" s="78"/>
      <c r="U115" s="78"/>
      <c r="V115" s="78"/>
      <c r="W115" s="78"/>
      <c r="X115" s="11" t="s">
        <v>5</v>
      </c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</row>
    <row r="116" spans="1:48" s="1" customFormat="1" ht="14.1" customHeight="1">
      <c r="A116" s="79" t="s">
        <v>253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</row>
    <row r="117" spans="1:48" s="1" customFormat="1" ht="12" customHeight="1">
      <c r="A117" s="80" t="s">
        <v>5</v>
      </c>
      <c r="B117" s="80"/>
      <c r="C117" s="80"/>
      <c r="D117" s="80"/>
      <c r="E117" s="80" t="s">
        <v>5</v>
      </c>
      <c r="F117" s="80"/>
      <c r="G117" s="80"/>
      <c r="H117" s="80"/>
      <c r="I117" s="80"/>
      <c r="J117" s="80" t="s">
        <v>5</v>
      </c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</row>
    <row r="118" spans="1:48" s="1" customFormat="1" ht="14.1" customHeight="1">
      <c r="A118" s="80"/>
      <c r="B118" s="80"/>
      <c r="C118" s="80"/>
      <c r="D118" s="80"/>
      <c r="E118" s="80" t="s">
        <v>5</v>
      </c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</row>
    <row r="119" spans="1:48" s="1" customFormat="1" ht="45.95" customHeight="1">
      <c r="A119" s="74" t="s">
        <v>5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</row>
  </sheetData>
  <mergeCells count="1011">
    <mergeCell ref="A116:AV116"/>
    <mergeCell ref="A117:D118"/>
    <mergeCell ref="E117:I117"/>
    <mergeCell ref="E118:I118"/>
    <mergeCell ref="J117:AV118"/>
    <mergeCell ref="A119:AV119"/>
    <mergeCell ref="A114:C114"/>
    <mergeCell ref="D114:L114"/>
    <mergeCell ref="M114:N114"/>
    <mergeCell ref="O114:W114"/>
    <mergeCell ref="X114:AV114"/>
    <mergeCell ref="A115:C115"/>
    <mergeCell ref="D115:L115"/>
    <mergeCell ref="M115:N115"/>
    <mergeCell ref="O115:W115"/>
    <mergeCell ref="X115:AV115"/>
    <mergeCell ref="AI112:AJ112"/>
    <mergeCell ref="AK112:AU112"/>
    <mergeCell ref="A113:B113"/>
    <mergeCell ref="C113:G113"/>
    <mergeCell ref="I113:S113"/>
    <mergeCell ref="T113:X113"/>
    <mergeCell ref="Y113:AD113"/>
    <mergeCell ref="AE113:AH113"/>
    <mergeCell ref="AI113:AJ113"/>
    <mergeCell ref="AK113:AU113"/>
    <mergeCell ref="A112:B112"/>
    <mergeCell ref="C112:G112"/>
    <mergeCell ref="I112:S112"/>
    <mergeCell ref="T112:X112"/>
    <mergeCell ref="Y112:AD112"/>
    <mergeCell ref="AE112:AH112"/>
    <mergeCell ref="AS110:AV110"/>
    <mergeCell ref="A111:L111"/>
    <mergeCell ref="M111:O111"/>
    <mergeCell ref="P111:T111"/>
    <mergeCell ref="U111:AA111"/>
    <mergeCell ref="AB111:AD111"/>
    <mergeCell ref="AE111:AG111"/>
    <mergeCell ref="AH111:AL111"/>
    <mergeCell ref="AM111:AR111"/>
    <mergeCell ref="AS111:AV111"/>
    <mergeCell ref="AM109:AR109"/>
    <mergeCell ref="AS109:AV109"/>
    <mergeCell ref="A110:L110"/>
    <mergeCell ref="M110:O110"/>
    <mergeCell ref="P110:T110"/>
    <mergeCell ref="U110:AA110"/>
    <mergeCell ref="AB110:AD110"/>
    <mergeCell ref="AE110:AG110"/>
    <mergeCell ref="AH110:AL110"/>
    <mergeCell ref="AM110:AR110"/>
    <mergeCell ref="AH108:AL108"/>
    <mergeCell ref="AM108:AR108"/>
    <mergeCell ref="AS108:AV108"/>
    <mergeCell ref="A109:L109"/>
    <mergeCell ref="M109:O109"/>
    <mergeCell ref="P109:T109"/>
    <mergeCell ref="U109:AA109"/>
    <mergeCell ref="AB109:AD109"/>
    <mergeCell ref="AE109:AG109"/>
    <mergeCell ref="AH109:AL109"/>
    <mergeCell ref="A108:L108"/>
    <mergeCell ref="M108:O108"/>
    <mergeCell ref="P108:T108"/>
    <mergeCell ref="U108:AA108"/>
    <mergeCell ref="AB108:AD108"/>
    <mergeCell ref="AE108:AG108"/>
    <mergeCell ref="AS106:AV106"/>
    <mergeCell ref="A107:L107"/>
    <mergeCell ref="M107:O107"/>
    <mergeCell ref="P107:T107"/>
    <mergeCell ref="U107:AA107"/>
    <mergeCell ref="AB107:AD107"/>
    <mergeCell ref="AE107:AG107"/>
    <mergeCell ref="AH107:AL107"/>
    <mergeCell ref="AM107:AR107"/>
    <mergeCell ref="AS107:AV107"/>
    <mergeCell ref="AM105:AR105"/>
    <mergeCell ref="AS105:AV105"/>
    <mergeCell ref="A106:L106"/>
    <mergeCell ref="M106:O106"/>
    <mergeCell ref="P106:T106"/>
    <mergeCell ref="U106:AA106"/>
    <mergeCell ref="AB106:AD106"/>
    <mergeCell ref="AE106:AG106"/>
    <mergeCell ref="AH106:AL106"/>
    <mergeCell ref="AM106:AR106"/>
    <mergeCell ref="AH104:AL104"/>
    <mergeCell ref="AM104:AR104"/>
    <mergeCell ref="AS104:AV104"/>
    <mergeCell ref="A105:L105"/>
    <mergeCell ref="M105:O105"/>
    <mergeCell ref="P105:T105"/>
    <mergeCell ref="U105:AA105"/>
    <mergeCell ref="AB105:AD105"/>
    <mergeCell ref="AE105:AG105"/>
    <mergeCell ref="AH105:AL105"/>
    <mergeCell ref="A104:L104"/>
    <mergeCell ref="M104:O104"/>
    <mergeCell ref="P104:T104"/>
    <mergeCell ref="U104:AA104"/>
    <mergeCell ref="AB104:AD104"/>
    <mergeCell ref="AE104:AG104"/>
    <mergeCell ref="AS102:AV102"/>
    <mergeCell ref="A103:L103"/>
    <mergeCell ref="M103:O103"/>
    <mergeCell ref="P103:T103"/>
    <mergeCell ref="U103:AA103"/>
    <mergeCell ref="AB103:AD103"/>
    <mergeCell ref="AE103:AG103"/>
    <mergeCell ref="AH103:AL103"/>
    <mergeCell ref="AM103:AR103"/>
    <mergeCell ref="AS103:AV103"/>
    <mergeCell ref="AM101:AR101"/>
    <mergeCell ref="AS101:AV101"/>
    <mergeCell ref="A102:L102"/>
    <mergeCell ref="M102:O102"/>
    <mergeCell ref="P102:T102"/>
    <mergeCell ref="U102:AA102"/>
    <mergeCell ref="AB102:AD102"/>
    <mergeCell ref="AE102:AG102"/>
    <mergeCell ref="AH102:AL102"/>
    <mergeCell ref="AM102:AR102"/>
    <mergeCell ref="AH100:AL100"/>
    <mergeCell ref="AM100:AR100"/>
    <mergeCell ref="AS100:AV100"/>
    <mergeCell ref="A101:L101"/>
    <mergeCell ref="M101:O101"/>
    <mergeCell ref="P101:T101"/>
    <mergeCell ref="U101:AA101"/>
    <mergeCell ref="AB101:AD101"/>
    <mergeCell ref="AE101:AG101"/>
    <mergeCell ref="AH101:AL101"/>
    <mergeCell ref="A100:L100"/>
    <mergeCell ref="M100:O100"/>
    <mergeCell ref="P100:T100"/>
    <mergeCell ref="U100:AA100"/>
    <mergeCell ref="AB100:AD100"/>
    <mergeCell ref="AE100:AG100"/>
    <mergeCell ref="AS98:AV98"/>
    <mergeCell ref="A99:L99"/>
    <mergeCell ref="M99:O99"/>
    <mergeCell ref="P99:T99"/>
    <mergeCell ref="U99:AA99"/>
    <mergeCell ref="AB99:AD99"/>
    <mergeCell ref="AE99:AG99"/>
    <mergeCell ref="AH99:AL99"/>
    <mergeCell ref="AM99:AR99"/>
    <mergeCell ref="AS99:AV99"/>
    <mergeCell ref="AM97:AR97"/>
    <mergeCell ref="AS97:AV97"/>
    <mergeCell ref="A98:L98"/>
    <mergeCell ref="M98:O98"/>
    <mergeCell ref="P98:T98"/>
    <mergeCell ref="U98:AA98"/>
    <mergeCell ref="AB98:AD98"/>
    <mergeCell ref="AE98:AG98"/>
    <mergeCell ref="AH98:AL98"/>
    <mergeCell ref="AM98:AR98"/>
    <mergeCell ref="AH96:AL96"/>
    <mergeCell ref="AM96:AR96"/>
    <mergeCell ref="AS96:AV96"/>
    <mergeCell ref="A97:L97"/>
    <mergeCell ref="M97:O97"/>
    <mergeCell ref="P97:T97"/>
    <mergeCell ref="U97:AA97"/>
    <mergeCell ref="AB97:AD97"/>
    <mergeCell ref="AE97:AG97"/>
    <mergeCell ref="AH97:AL97"/>
    <mergeCell ref="A96:L96"/>
    <mergeCell ref="M96:O96"/>
    <mergeCell ref="P96:T96"/>
    <mergeCell ref="U96:AA96"/>
    <mergeCell ref="AB96:AD96"/>
    <mergeCell ref="AE96:AG96"/>
    <mergeCell ref="AS93:AV94"/>
    <mergeCell ref="A95:L95"/>
    <mergeCell ref="M95:O95"/>
    <mergeCell ref="P95:T95"/>
    <mergeCell ref="U95:AA95"/>
    <mergeCell ref="AB95:AD95"/>
    <mergeCell ref="AE95:AG95"/>
    <mergeCell ref="AH95:AL95"/>
    <mergeCell ref="AM95:AR95"/>
    <mergeCell ref="AS95:AV95"/>
    <mergeCell ref="A92:AV92"/>
    <mergeCell ref="A93:L94"/>
    <mergeCell ref="M93:O94"/>
    <mergeCell ref="P93:T94"/>
    <mergeCell ref="U93:AA94"/>
    <mergeCell ref="AB93:AR93"/>
    <mergeCell ref="AB94:AD94"/>
    <mergeCell ref="AE94:AG94"/>
    <mergeCell ref="AH94:AL94"/>
    <mergeCell ref="AM94:AR94"/>
    <mergeCell ref="AA91:AB91"/>
    <mergeCell ref="AC91:AE91"/>
    <mergeCell ref="AF91:AI91"/>
    <mergeCell ref="AJ91:AM91"/>
    <mergeCell ref="AN91:AS91"/>
    <mergeCell ref="AT91:AV91"/>
    <mergeCell ref="AC90:AE90"/>
    <mergeCell ref="AF90:AI90"/>
    <mergeCell ref="AJ90:AM90"/>
    <mergeCell ref="AN90:AS90"/>
    <mergeCell ref="AT90:AV90"/>
    <mergeCell ref="A91:F91"/>
    <mergeCell ref="G91:K91"/>
    <mergeCell ref="L91:Q91"/>
    <mergeCell ref="R91:U91"/>
    <mergeCell ref="V91:Z91"/>
    <mergeCell ref="A90:F90"/>
    <mergeCell ref="G90:K90"/>
    <mergeCell ref="L90:Q90"/>
    <mergeCell ref="R90:U90"/>
    <mergeCell ref="V90:Z90"/>
    <mergeCell ref="AA90:AB90"/>
    <mergeCell ref="AA89:AB89"/>
    <mergeCell ref="AC89:AE89"/>
    <mergeCell ref="AF89:AI89"/>
    <mergeCell ref="AJ89:AM89"/>
    <mergeCell ref="AN89:AS89"/>
    <mergeCell ref="AT89:AV89"/>
    <mergeCell ref="AC88:AE88"/>
    <mergeCell ref="AF88:AI88"/>
    <mergeCell ref="AJ88:AM88"/>
    <mergeCell ref="AN88:AS88"/>
    <mergeCell ref="AT88:AV88"/>
    <mergeCell ref="A89:F89"/>
    <mergeCell ref="G89:K89"/>
    <mergeCell ref="L89:Q89"/>
    <mergeCell ref="R89:U89"/>
    <mergeCell ref="V89:Z89"/>
    <mergeCell ref="A88:F88"/>
    <mergeCell ref="G88:K88"/>
    <mergeCell ref="L88:Q88"/>
    <mergeCell ref="R88:U88"/>
    <mergeCell ref="V88:Z88"/>
    <mergeCell ref="AA88:AB88"/>
    <mergeCell ref="AA87:AB87"/>
    <mergeCell ref="AC87:AE87"/>
    <mergeCell ref="AF87:AI87"/>
    <mergeCell ref="AJ87:AM87"/>
    <mergeCell ref="AN87:AS87"/>
    <mergeCell ref="AT87:AV87"/>
    <mergeCell ref="AC86:AE86"/>
    <mergeCell ref="AF86:AI86"/>
    <mergeCell ref="AJ86:AM86"/>
    <mergeCell ref="AN86:AS86"/>
    <mergeCell ref="AT86:AV86"/>
    <mergeCell ref="A87:F87"/>
    <mergeCell ref="G87:K87"/>
    <mergeCell ref="L87:Q87"/>
    <mergeCell ref="R87:U87"/>
    <mergeCell ref="V87:Z87"/>
    <mergeCell ref="A86:F86"/>
    <mergeCell ref="G86:K86"/>
    <mergeCell ref="L86:Q86"/>
    <mergeCell ref="R86:U86"/>
    <mergeCell ref="V86:Z86"/>
    <mergeCell ref="AA86:AB86"/>
    <mergeCell ref="AA85:AB85"/>
    <mergeCell ref="AC85:AE85"/>
    <mergeCell ref="AF85:AI85"/>
    <mergeCell ref="AJ85:AM85"/>
    <mergeCell ref="AN85:AS85"/>
    <mergeCell ref="AT85:AV85"/>
    <mergeCell ref="AC84:AE84"/>
    <mergeCell ref="AF84:AI84"/>
    <mergeCell ref="AJ84:AM84"/>
    <mergeCell ref="AN84:AS84"/>
    <mergeCell ref="AT84:AV84"/>
    <mergeCell ref="A85:F85"/>
    <mergeCell ref="G85:K85"/>
    <mergeCell ref="L85:Q85"/>
    <mergeCell ref="R85:U85"/>
    <mergeCell ref="V85:Z85"/>
    <mergeCell ref="A84:F84"/>
    <mergeCell ref="G84:K84"/>
    <mergeCell ref="L84:Q84"/>
    <mergeCell ref="R84:U84"/>
    <mergeCell ref="V84:Z84"/>
    <mergeCell ref="AA84:AB84"/>
    <mergeCell ref="AA83:AB83"/>
    <mergeCell ref="AC83:AE83"/>
    <mergeCell ref="AF83:AI83"/>
    <mergeCell ref="AJ83:AM83"/>
    <mergeCell ref="AN83:AS83"/>
    <mergeCell ref="AT83:AV83"/>
    <mergeCell ref="AC82:AE82"/>
    <mergeCell ref="AF82:AI82"/>
    <mergeCell ref="AJ82:AM82"/>
    <mergeCell ref="AN82:AS82"/>
    <mergeCell ref="AT82:AV82"/>
    <mergeCell ref="A83:F83"/>
    <mergeCell ref="G83:K83"/>
    <mergeCell ref="L83:Q83"/>
    <mergeCell ref="R83:U83"/>
    <mergeCell ref="V83:Z83"/>
    <mergeCell ref="A82:F82"/>
    <mergeCell ref="G82:K82"/>
    <mergeCell ref="L82:Q82"/>
    <mergeCell ref="R82:U82"/>
    <mergeCell ref="V82:Z82"/>
    <mergeCell ref="AA82:AB82"/>
    <mergeCell ref="AA81:AB81"/>
    <mergeCell ref="AC81:AE81"/>
    <mergeCell ref="AF81:AI81"/>
    <mergeCell ref="AJ81:AM81"/>
    <mergeCell ref="AN81:AS81"/>
    <mergeCell ref="AT81:AV81"/>
    <mergeCell ref="AC80:AE80"/>
    <mergeCell ref="AF80:AI80"/>
    <mergeCell ref="AJ80:AM80"/>
    <mergeCell ref="AN80:AS80"/>
    <mergeCell ref="AT80:AV80"/>
    <mergeCell ref="A81:F81"/>
    <mergeCell ref="G81:K81"/>
    <mergeCell ref="L81:Q81"/>
    <mergeCell ref="R81:U81"/>
    <mergeCell ref="V81:Z81"/>
    <mergeCell ref="A80:F80"/>
    <mergeCell ref="G80:K80"/>
    <mergeCell ref="L80:Q80"/>
    <mergeCell ref="R80:U80"/>
    <mergeCell ref="V80:Z80"/>
    <mergeCell ref="AA80:AB80"/>
    <mergeCell ref="AA79:AB79"/>
    <mergeCell ref="AC79:AE79"/>
    <mergeCell ref="AF79:AI79"/>
    <mergeCell ref="AJ79:AM79"/>
    <mergeCell ref="AN79:AS79"/>
    <mergeCell ref="AT79:AV79"/>
    <mergeCell ref="AC78:AE78"/>
    <mergeCell ref="AF78:AI78"/>
    <mergeCell ref="AJ78:AM78"/>
    <mergeCell ref="AN78:AS78"/>
    <mergeCell ref="AT78:AV78"/>
    <mergeCell ref="A79:F79"/>
    <mergeCell ref="G79:K79"/>
    <mergeCell ref="L79:Q79"/>
    <mergeCell ref="R79:U79"/>
    <mergeCell ref="V79:Z79"/>
    <mergeCell ref="A78:F78"/>
    <mergeCell ref="G78:K78"/>
    <mergeCell ref="L78:Q78"/>
    <mergeCell ref="R78:U78"/>
    <mergeCell ref="V78:Z78"/>
    <mergeCell ref="AA78:AB78"/>
    <mergeCell ref="AA77:AB77"/>
    <mergeCell ref="AC77:AE77"/>
    <mergeCell ref="AF77:AI77"/>
    <mergeCell ref="AJ77:AM77"/>
    <mergeCell ref="AN77:AS77"/>
    <mergeCell ref="AT77:AV77"/>
    <mergeCell ref="AC76:AE76"/>
    <mergeCell ref="AF76:AI76"/>
    <mergeCell ref="AJ76:AM76"/>
    <mergeCell ref="AN76:AS76"/>
    <mergeCell ref="AT76:AV76"/>
    <mergeCell ref="A77:F77"/>
    <mergeCell ref="G77:K77"/>
    <mergeCell ref="L77:Q77"/>
    <mergeCell ref="R77:U77"/>
    <mergeCell ref="V77:Z77"/>
    <mergeCell ref="A76:F76"/>
    <mergeCell ref="G76:K76"/>
    <mergeCell ref="L76:Q76"/>
    <mergeCell ref="R76:U76"/>
    <mergeCell ref="V76:Z76"/>
    <mergeCell ref="AA76:AB76"/>
    <mergeCell ref="AA75:AB75"/>
    <mergeCell ref="AC75:AE75"/>
    <mergeCell ref="AF75:AI75"/>
    <mergeCell ref="AJ75:AM75"/>
    <mergeCell ref="AN75:AS75"/>
    <mergeCell ref="AT75:AV75"/>
    <mergeCell ref="AC74:AE74"/>
    <mergeCell ref="AF74:AI74"/>
    <mergeCell ref="AJ74:AM74"/>
    <mergeCell ref="AN74:AS74"/>
    <mergeCell ref="AT74:AV74"/>
    <mergeCell ref="A75:F75"/>
    <mergeCell ref="G75:K75"/>
    <mergeCell ref="L75:Q75"/>
    <mergeCell ref="R75:U75"/>
    <mergeCell ref="V75:Z75"/>
    <mergeCell ref="A74:F74"/>
    <mergeCell ref="G74:K74"/>
    <mergeCell ref="L74:Q74"/>
    <mergeCell ref="R74:U74"/>
    <mergeCell ref="V74:Z74"/>
    <mergeCell ref="AA74:AB74"/>
    <mergeCell ref="AA73:AB73"/>
    <mergeCell ref="AC73:AE73"/>
    <mergeCell ref="AF73:AI73"/>
    <mergeCell ref="AJ73:AM73"/>
    <mergeCell ref="AN73:AS73"/>
    <mergeCell ref="AT73:AV73"/>
    <mergeCell ref="AC72:AE72"/>
    <mergeCell ref="AF72:AI72"/>
    <mergeCell ref="AJ72:AM72"/>
    <mergeCell ref="AN72:AS72"/>
    <mergeCell ref="AT72:AV72"/>
    <mergeCell ref="A73:F73"/>
    <mergeCell ref="G73:K73"/>
    <mergeCell ref="L73:Q73"/>
    <mergeCell ref="R73:U73"/>
    <mergeCell ref="V73:Z73"/>
    <mergeCell ref="A72:F72"/>
    <mergeCell ref="G72:K72"/>
    <mergeCell ref="L72:Q72"/>
    <mergeCell ref="R72:U72"/>
    <mergeCell ref="V72:Z72"/>
    <mergeCell ref="AA72:AB72"/>
    <mergeCell ref="AA71:AB71"/>
    <mergeCell ref="AC71:AE71"/>
    <mergeCell ref="AF71:AI71"/>
    <mergeCell ref="AJ71:AM71"/>
    <mergeCell ref="AN71:AS71"/>
    <mergeCell ref="AT71:AV71"/>
    <mergeCell ref="AC70:AE70"/>
    <mergeCell ref="AF70:AI70"/>
    <mergeCell ref="AJ70:AM70"/>
    <mergeCell ref="AN70:AS70"/>
    <mergeCell ref="AT70:AV70"/>
    <mergeCell ref="A71:F71"/>
    <mergeCell ref="G71:K71"/>
    <mergeCell ref="L71:Q71"/>
    <mergeCell ref="R71:U71"/>
    <mergeCell ref="V71:Z71"/>
    <mergeCell ref="A70:F70"/>
    <mergeCell ref="G70:K70"/>
    <mergeCell ref="L70:Q70"/>
    <mergeCell ref="R70:U70"/>
    <mergeCell ref="V70:Z70"/>
    <mergeCell ref="AA70:AB70"/>
    <mergeCell ref="AA69:AB69"/>
    <mergeCell ref="AC69:AE69"/>
    <mergeCell ref="AF69:AI69"/>
    <mergeCell ref="AJ69:AM69"/>
    <mergeCell ref="AN69:AS69"/>
    <mergeCell ref="AT69:AV69"/>
    <mergeCell ref="AC68:AE68"/>
    <mergeCell ref="AF68:AI68"/>
    <mergeCell ref="AJ68:AM68"/>
    <mergeCell ref="AN68:AS68"/>
    <mergeCell ref="AT68:AV68"/>
    <mergeCell ref="A69:F69"/>
    <mergeCell ref="G69:K69"/>
    <mergeCell ref="L69:Q69"/>
    <mergeCell ref="R69:U69"/>
    <mergeCell ref="V69:Z69"/>
    <mergeCell ref="A68:F68"/>
    <mergeCell ref="G68:K68"/>
    <mergeCell ref="L68:Q68"/>
    <mergeCell ref="R68:U68"/>
    <mergeCell ref="V68:Z68"/>
    <mergeCell ref="AA68:AB68"/>
    <mergeCell ref="AA67:AB67"/>
    <mergeCell ref="AC67:AE67"/>
    <mergeCell ref="AF67:AI67"/>
    <mergeCell ref="AJ67:AM67"/>
    <mergeCell ref="AN67:AS67"/>
    <mergeCell ref="AT67:AV67"/>
    <mergeCell ref="AC66:AE66"/>
    <mergeCell ref="AF66:AI66"/>
    <mergeCell ref="AJ66:AM66"/>
    <mergeCell ref="AN66:AS66"/>
    <mergeCell ref="AT66:AV66"/>
    <mergeCell ref="A67:F67"/>
    <mergeCell ref="G67:K67"/>
    <mergeCell ref="L67:Q67"/>
    <mergeCell ref="R67:U67"/>
    <mergeCell ref="V67:Z67"/>
    <mergeCell ref="A66:F66"/>
    <mergeCell ref="G66:K66"/>
    <mergeCell ref="L66:Q66"/>
    <mergeCell ref="R66:U66"/>
    <mergeCell ref="V66:Z66"/>
    <mergeCell ref="AA66:AB66"/>
    <mergeCell ref="AA65:AB65"/>
    <mergeCell ref="AC65:AE65"/>
    <mergeCell ref="AF65:AI65"/>
    <mergeCell ref="AJ65:AM65"/>
    <mergeCell ref="AN65:AS65"/>
    <mergeCell ref="AT65:AV65"/>
    <mergeCell ref="AC64:AE64"/>
    <mergeCell ref="AF64:AI64"/>
    <mergeCell ref="AJ64:AM64"/>
    <mergeCell ref="AN64:AS64"/>
    <mergeCell ref="AT64:AV64"/>
    <mergeCell ref="A65:F65"/>
    <mergeCell ref="G65:K65"/>
    <mergeCell ref="L65:Q65"/>
    <mergeCell ref="R65:U65"/>
    <mergeCell ref="V65:Z65"/>
    <mergeCell ref="A64:F64"/>
    <mergeCell ref="G64:K64"/>
    <mergeCell ref="L64:Q64"/>
    <mergeCell ref="R64:U64"/>
    <mergeCell ref="V64:Z64"/>
    <mergeCell ref="AA64:AB64"/>
    <mergeCell ref="AA63:AB63"/>
    <mergeCell ref="AC63:AE63"/>
    <mergeCell ref="AF63:AI63"/>
    <mergeCell ref="AJ63:AM63"/>
    <mergeCell ref="AN63:AS63"/>
    <mergeCell ref="AT63:AV63"/>
    <mergeCell ref="AC62:AE62"/>
    <mergeCell ref="AF62:AI62"/>
    <mergeCell ref="AJ62:AM62"/>
    <mergeCell ref="AN62:AS62"/>
    <mergeCell ref="AT62:AV62"/>
    <mergeCell ref="A63:F63"/>
    <mergeCell ref="G63:K63"/>
    <mergeCell ref="L63:Q63"/>
    <mergeCell ref="R63:U63"/>
    <mergeCell ref="V63:Z63"/>
    <mergeCell ref="A62:F62"/>
    <mergeCell ref="G62:K62"/>
    <mergeCell ref="L62:Q62"/>
    <mergeCell ref="R62:U62"/>
    <mergeCell ref="V62:Z62"/>
    <mergeCell ref="AA62:AB62"/>
    <mergeCell ref="AA61:AB61"/>
    <mergeCell ref="AC61:AE61"/>
    <mergeCell ref="AF61:AI61"/>
    <mergeCell ref="AJ61:AM61"/>
    <mergeCell ref="AN61:AS61"/>
    <mergeCell ref="AT61:AV61"/>
    <mergeCell ref="AC60:AE60"/>
    <mergeCell ref="AF60:AI60"/>
    <mergeCell ref="AJ60:AM60"/>
    <mergeCell ref="AN60:AS60"/>
    <mergeCell ref="AT60:AV60"/>
    <mergeCell ref="A61:F61"/>
    <mergeCell ref="G61:K61"/>
    <mergeCell ref="L61:Q61"/>
    <mergeCell ref="R61:U61"/>
    <mergeCell ref="V61:Z61"/>
    <mergeCell ref="A60:F60"/>
    <mergeCell ref="G60:K60"/>
    <mergeCell ref="L60:Q60"/>
    <mergeCell ref="R60:U60"/>
    <mergeCell ref="V60:Z60"/>
    <mergeCell ref="AA60:AB60"/>
    <mergeCell ref="AA59:AB59"/>
    <mergeCell ref="AC59:AE59"/>
    <mergeCell ref="AF59:AI59"/>
    <mergeCell ref="AJ59:AM59"/>
    <mergeCell ref="AN59:AS59"/>
    <mergeCell ref="AT59:AV59"/>
    <mergeCell ref="AC58:AE58"/>
    <mergeCell ref="AF58:AI58"/>
    <mergeCell ref="AJ58:AM58"/>
    <mergeCell ref="AN58:AS58"/>
    <mergeCell ref="AT58:AV58"/>
    <mergeCell ref="A59:F59"/>
    <mergeCell ref="G59:K59"/>
    <mergeCell ref="L59:Q59"/>
    <mergeCell ref="R59:U59"/>
    <mergeCell ref="V59:Z59"/>
    <mergeCell ref="A58:F58"/>
    <mergeCell ref="G58:K58"/>
    <mergeCell ref="L58:Q58"/>
    <mergeCell ref="R58:U58"/>
    <mergeCell ref="V58:Z58"/>
    <mergeCell ref="AA58:AB58"/>
    <mergeCell ref="AA57:AB57"/>
    <mergeCell ref="AC57:AE57"/>
    <mergeCell ref="AF57:AI57"/>
    <mergeCell ref="AJ57:AM57"/>
    <mergeCell ref="AN57:AS57"/>
    <mergeCell ref="AT57:AV57"/>
    <mergeCell ref="AC56:AE56"/>
    <mergeCell ref="AF56:AI56"/>
    <mergeCell ref="AJ56:AM56"/>
    <mergeCell ref="AN56:AS56"/>
    <mergeCell ref="AT56:AV56"/>
    <mergeCell ref="A57:F57"/>
    <mergeCell ref="G57:K57"/>
    <mergeCell ref="L57:Q57"/>
    <mergeCell ref="R57:U57"/>
    <mergeCell ref="V57:Z57"/>
    <mergeCell ref="A56:F56"/>
    <mergeCell ref="G56:K56"/>
    <mergeCell ref="L56:Q56"/>
    <mergeCell ref="R56:U56"/>
    <mergeCell ref="V56:Z56"/>
    <mergeCell ref="AA56:AB56"/>
    <mergeCell ref="AA55:AB55"/>
    <mergeCell ref="AC55:AE55"/>
    <mergeCell ref="AF55:AI55"/>
    <mergeCell ref="AJ55:AM55"/>
    <mergeCell ref="AN55:AS55"/>
    <mergeCell ref="AT55:AV55"/>
    <mergeCell ref="AC54:AE54"/>
    <mergeCell ref="AF54:AI54"/>
    <mergeCell ref="AJ54:AM54"/>
    <mergeCell ref="AN54:AS54"/>
    <mergeCell ref="AT54:AV54"/>
    <mergeCell ref="A55:F55"/>
    <mergeCell ref="G55:K55"/>
    <mergeCell ref="L55:Q55"/>
    <mergeCell ref="R55:U55"/>
    <mergeCell ref="V55:Z55"/>
    <mergeCell ref="A54:F54"/>
    <mergeCell ref="G54:K54"/>
    <mergeCell ref="L54:Q54"/>
    <mergeCell ref="R54:U54"/>
    <mergeCell ref="V54:Z54"/>
    <mergeCell ref="AA54:AB54"/>
    <mergeCell ref="AA53:AB53"/>
    <mergeCell ref="AC53:AE53"/>
    <mergeCell ref="AF53:AI53"/>
    <mergeCell ref="AJ53:AM53"/>
    <mergeCell ref="AN53:AS53"/>
    <mergeCell ref="AT53:AV53"/>
    <mergeCell ref="AC52:AE52"/>
    <mergeCell ref="AF52:AI52"/>
    <mergeCell ref="AJ52:AM52"/>
    <mergeCell ref="AN52:AS52"/>
    <mergeCell ref="AT52:AV52"/>
    <mergeCell ref="A53:F53"/>
    <mergeCell ref="G53:K53"/>
    <mergeCell ref="L53:Q53"/>
    <mergeCell ref="R53:U53"/>
    <mergeCell ref="V53:Z53"/>
    <mergeCell ref="A52:F52"/>
    <mergeCell ref="G52:K52"/>
    <mergeCell ref="L52:Q52"/>
    <mergeCell ref="R52:U52"/>
    <mergeCell ref="V52:Z52"/>
    <mergeCell ref="AA52:AB52"/>
    <mergeCell ref="AA51:AB51"/>
    <mergeCell ref="AC51:AE51"/>
    <mergeCell ref="AF51:AI51"/>
    <mergeCell ref="AJ51:AM51"/>
    <mergeCell ref="AN51:AS51"/>
    <mergeCell ref="AT51:AV51"/>
    <mergeCell ref="AC50:AE50"/>
    <mergeCell ref="AF50:AI50"/>
    <mergeCell ref="AJ50:AM50"/>
    <mergeCell ref="AN50:AS50"/>
    <mergeCell ref="AT50:AV50"/>
    <mergeCell ref="A51:F51"/>
    <mergeCell ref="G51:K51"/>
    <mergeCell ref="L51:Q51"/>
    <mergeCell ref="R51:U51"/>
    <mergeCell ref="V51:Z51"/>
    <mergeCell ref="A50:F50"/>
    <mergeCell ref="G50:K50"/>
    <mergeCell ref="L50:Q50"/>
    <mergeCell ref="R50:U50"/>
    <mergeCell ref="V50:Z50"/>
    <mergeCell ref="AA50:AB50"/>
    <mergeCell ref="AA49:AB49"/>
    <mergeCell ref="AC49:AE49"/>
    <mergeCell ref="AF49:AI49"/>
    <mergeCell ref="AJ49:AM49"/>
    <mergeCell ref="AN49:AS49"/>
    <mergeCell ref="AT49:AV49"/>
    <mergeCell ref="AC48:AE48"/>
    <mergeCell ref="AF48:AI48"/>
    <mergeCell ref="AJ48:AM48"/>
    <mergeCell ref="AN48:AS48"/>
    <mergeCell ref="AT48:AV48"/>
    <mergeCell ref="A49:F49"/>
    <mergeCell ref="G49:K49"/>
    <mergeCell ref="L49:Q49"/>
    <mergeCell ref="R49:U49"/>
    <mergeCell ref="V49:Z49"/>
    <mergeCell ref="A48:F48"/>
    <mergeCell ref="G48:K48"/>
    <mergeCell ref="L48:Q48"/>
    <mergeCell ref="R48:U48"/>
    <mergeCell ref="V48:Z48"/>
    <mergeCell ref="AA48:AB48"/>
    <mergeCell ref="AA47:AB47"/>
    <mergeCell ref="AC47:AE47"/>
    <mergeCell ref="AF47:AI47"/>
    <mergeCell ref="AJ47:AM47"/>
    <mergeCell ref="AN47:AS47"/>
    <mergeCell ref="AT47:AV47"/>
    <mergeCell ref="AC46:AE46"/>
    <mergeCell ref="AF46:AI46"/>
    <mergeCell ref="AJ46:AM46"/>
    <mergeCell ref="AN46:AS46"/>
    <mergeCell ref="AT46:AV46"/>
    <mergeCell ref="A47:F47"/>
    <mergeCell ref="G47:K47"/>
    <mergeCell ref="L47:Q47"/>
    <mergeCell ref="R47:U47"/>
    <mergeCell ref="V47:Z47"/>
    <mergeCell ref="A46:F46"/>
    <mergeCell ref="G46:K46"/>
    <mergeCell ref="L46:Q46"/>
    <mergeCell ref="R46:U46"/>
    <mergeCell ref="V46:Z46"/>
    <mergeCell ref="AA46:AB46"/>
    <mergeCell ref="AA45:AB45"/>
    <mergeCell ref="AC45:AE45"/>
    <mergeCell ref="AF45:AI45"/>
    <mergeCell ref="AJ45:AM45"/>
    <mergeCell ref="AN45:AS45"/>
    <mergeCell ref="AT45:AV45"/>
    <mergeCell ref="AC44:AE44"/>
    <mergeCell ref="AF44:AI44"/>
    <mergeCell ref="AJ44:AM44"/>
    <mergeCell ref="AN44:AS44"/>
    <mergeCell ref="AT44:AV44"/>
    <mergeCell ref="A45:F45"/>
    <mergeCell ref="G45:K45"/>
    <mergeCell ref="L45:Q45"/>
    <mergeCell ref="R45:U45"/>
    <mergeCell ref="V45:Z45"/>
    <mergeCell ref="A44:F44"/>
    <mergeCell ref="G44:K44"/>
    <mergeCell ref="L44:Q44"/>
    <mergeCell ref="R44:U44"/>
    <mergeCell ref="V44:Z44"/>
    <mergeCell ref="AA44:AB44"/>
    <mergeCell ref="AA43:AB43"/>
    <mergeCell ref="AC43:AE43"/>
    <mergeCell ref="AF43:AI43"/>
    <mergeCell ref="AJ43:AM43"/>
    <mergeCell ref="AN43:AS43"/>
    <mergeCell ref="AT43:AV43"/>
    <mergeCell ref="AC42:AE42"/>
    <mergeCell ref="AF42:AI42"/>
    <mergeCell ref="AJ42:AM42"/>
    <mergeCell ref="AN42:AS42"/>
    <mergeCell ref="AT42:AV42"/>
    <mergeCell ref="A43:F43"/>
    <mergeCell ref="G43:K43"/>
    <mergeCell ref="L43:Q43"/>
    <mergeCell ref="R43:U43"/>
    <mergeCell ref="V43:Z43"/>
    <mergeCell ref="A42:F42"/>
    <mergeCell ref="G42:K42"/>
    <mergeCell ref="L42:Q42"/>
    <mergeCell ref="R42:U42"/>
    <mergeCell ref="V42:Z42"/>
    <mergeCell ref="AA42:AB42"/>
    <mergeCell ref="AA41:AB41"/>
    <mergeCell ref="AC41:AE41"/>
    <mergeCell ref="AF41:AI41"/>
    <mergeCell ref="AJ41:AM41"/>
    <mergeCell ref="AN41:AS41"/>
    <mergeCell ref="AT41:AV41"/>
    <mergeCell ref="AC40:AE40"/>
    <mergeCell ref="AF40:AI40"/>
    <mergeCell ref="AJ40:AM40"/>
    <mergeCell ref="AN40:AS40"/>
    <mergeCell ref="AT40:AV40"/>
    <mergeCell ref="A41:F41"/>
    <mergeCell ref="G41:K41"/>
    <mergeCell ref="L41:Q41"/>
    <mergeCell ref="R41:U41"/>
    <mergeCell ref="V41:Z41"/>
    <mergeCell ref="A40:F40"/>
    <mergeCell ref="G40:K40"/>
    <mergeCell ref="L40:Q40"/>
    <mergeCell ref="R40:U40"/>
    <mergeCell ref="V40:Z40"/>
    <mergeCell ref="AA40:AB40"/>
    <mergeCell ref="AA39:AB39"/>
    <mergeCell ref="AC39:AE39"/>
    <mergeCell ref="AF39:AI39"/>
    <mergeCell ref="AJ39:AM39"/>
    <mergeCell ref="AN39:AS39"/>
    <mergeCell ref="AT39:AV39"/>
    <mergeCell ref="AC38:AE38"/>
    <mergeCell ref="AF38:AI38"/>
    <mergeCell ref="AJ38:AM38"/>
    <mergeCell ref="AN38:AS38"/>
    <mergeCell ref="AT38:AV38"/>
    <mergeCell ref="A39:F39"/>
    <mergeCell ref="G39:K39"/>
    <mergeCell ref="L39:Q39"/>
    <mergeCell ref="R39:U39"/>
    <mergeCell ref="V39:Z39"/>
    <mergeCell ref="A38:F38"/>
    <mergeCell ref="G38:K38"/>
    <mergeCell ref="L38:Q38"/>
    <mergeCell ref="R38:U38"/>
    <mergeCell ref="V38:Z38"/>
    <mergeCell ref="AA38:AB38"/>
    <mergeCell ref="AA37:AB37"/>
    <mergeCell ref="AC37:AE37"/>
    <mergeCell ref="AF37:AI37"/>
    <mergeCell ref="AJ37:AM37"/>
    <mergeCell ref="AN37:AS37"/>
    <mergeCell ref="AT37:AV37"/>
    <mergeCell ref="AC36:AE36"/>
    <mergeCell ref="AF36:AI36"/>
    <mergeCell ref="AJ36:AM36"/>
    <mergeCell ref="AN36:AS36"/>
    <mergeCell ref="AT36:AV36"/>
    <mergeCell ref="A37:F37"/>
    <mergeCell ref="G37:K37"/>
    <mergeCell ref="L37:Q37"/>
    <mergeCell ref="R37:U37"/>
    <mergeCell ref="V37:Z37"/>
    <mergeCell ref="A36:F36"/>
    <mergeCell ref="G36:K36"/>
    <mergeCell ref="L36:Q36"/>
    <mergeCell ref="R36:U36"/>
    <mergeCell ref="V36:Z36"/>
    <mergeCell ref="AA36:AB36"/>
    <mergeCell ref="AA35:AB35"/>
    <mergeCell ref="AC35:AE35"/>
    <mergeCell ref="AF35:AI35"/>
    <mergeCell ref="AJ35:AM35"/>
    <mergeCell ref="AN35:AS35"/>
    <mergeCell ref="AT35:AV35"/>
    <mergeCell ref="AC34:AE34"/>
    <mergeCell ref="AF34:AI34"/>
    <mergeCell ref="AJ34:AM34"/>
    <mergeCell ref="AN34:AS34"/>
    <mergeCell ref="AT34:AV34"/>
    <mergeCell ref="A35:F35"/>
    <mergeCell ref="G35:K35"/>
    <mergeCell ref="L35:Q35"/>
    <mergeCell ref="R35:U35"/>
    <mergeCell ref="V35:Z35"/>
    <mergeCell ref="A34:F34"/>
    <mergeCell ref="G34:K34"/>
    <mergeCell ref="L34:Q34"/>
    <mergeCell ref="R34:U34"/>
    <mergeCell ref="V34:Z34"/>
    <mergeCell ref="AA34:AB34"/>
    <mergeCell ref="AA33:AB33"/>
    <mergeCell ref="AC33:AE33"/>
    <mergeCell ref="AF33:AI33"/>
    <mergeCell ref="AJ33:AM33"/>
    <mergeCell ref="AN33:AS33"/>
    <mergeCell ref="AT33:AV33"/>
    <mergeCell ref="AF32:AI32"/>
    <mergeCell ref="AJ32:AM32"/>
    <mergeCell ref="AN31:AV31"/>
    <mergeCell ref="AN32:AS32"/>
    <mergeCell ref="AT32:AV32"/>
    <mergeCell ref="A33:F33"/>
    <mergeCell ref="G33:K33"/>
    <mergeCell ref="L33:Q33"/>
    <mergeCell ref="R33:U33"/>
    <mergeCell ref="V33:Z33"/>
    <mergeCell ref="AR29:AV29"/>
    <mergeCell ref="A30:AV30"/>
    <mergeCell ref="A31:F32"/>
    <mergeCell ref="G31:K32"/>
    <mergeCell ref="L31:Q32"/>
    <mergeCell ref="R31:U32"/>
    <mergeCell ref="V31:Z32"/>
    <mergeCell ref="AA31:AM31"/>
    <mergeCell ref="AA32:AB32"/>
    <mergeCell ref="AC32:AE32"/>
    <mergeCell ref="AL28:AQ28"/>
    <mergeCell ref="AR28:AV28"/>
    <mergeCell ref="A29:J29"/>
    <mergeCell ref="K29:M29"/>
    <mergeCell ref="N29:R29"/>
    <mergeCell ref="S29:Y29"/>
    <mergeCell ref="Z29:AB29"/>
    <mergeCell ref="AC29:AF29"/>
    <mergeCell ref="AG29:AK29"/>
    <mergeCell ref="AL29:AQ29"/>
    <mergeCell ref="AG27:AK27"/>
    <mergeCell ref="AL27:AQ27"/>
    <mergeCell ref="AR27:AV27"/>
    <mergeCell ref="A28:J28"/>
    <mergeCell ref="K28:M28"/>
    <mergeCell ref="N28:R28"/>
    <mergeCell ref="S28:Y28"/>
    <mergeCell ref="Z28:AB28"/>
    <mergeCell ref="AC28:AF28"/>
    <mergeCell ref="AG28:AK28"/>
    <mergeCell ref="A27:J27"/>
    <mergeCell ref="K27:M27"/>
    <mergeCell ref="N27:R27"/>
    <mergeCell ref="S27:Y27"/>
    <mergeCell ref="Z27:AB27"/>
    <mergeCell ref="AC27:AF27"/>
    <mergeCell ref="AR25:AV25"/>
    <mergeCell ref="A26:J26"/>
    <mergeCell ref="K26:M26"/>
    <mergeCell ref="N26:R26"/>
    <mergeCell ref="S26:Y26"/>
    <mergeCell ref="Z26:AB26"/>
    <mergeCell ref="AC26:AF26"/>
    <mergeCell ref="AG26:AK26"/>
    <mergeCell ref="AL26:AQ26"/>
    <mergeCell ref="AR26:AV26"/>
    <mergeCell ref="AL24:AQ24"/>
    <mergeCell ref="AR24:AV24"/>
    <mergeCell ref="A25:J25"/>
    <mergeCell ref="K25:M25"/>
    <mergeCell ref="N25:R25"/>
    <mergeCell ref="S25:Y25"/>
    <mergeCell ref="Z25:AB25"/>
    <mergeCell ref="AC25:AF25"/>
    <mergeCell ref="AG25:AK25"/>
    <mergeCell ref="AL25:AQ25"/>
    <mergeCell ref="AG23:AK23"/>
    <mergeCell ref="AL23:AQ23"/>
    <mergeCell ref="AR23:AV23"/>
    <mergeCell ref="A24:J24"/>
    <mergeCell ref="K24:M24"/>
    <mergeCell ref="N24:R24"/>
    <mergeCell ref="S24:Y24"/>
    <mergeCell ref="Z24:AB24"/>
    <mergeCell ref="AC24:AF24"/>
    <mergeCell ref="AG24:AK24"/>
    <mergeCell ref="A23:J23"/>
    <mergeCell ref="K23:M23"/>
    <mergeCell ref="N23:R23"/>
    <mergeCell ref="S23:Y23"/>
    <mergeCell ref="Z23:AB23"/>
    <mergeCell ref="AC23:AF23"/>
    <mergeCell ref="AR21:AV21"/>
    <mergeCell ref="A22:J22"/>
    <mergeCell ref="K22:M22"/>
    <mergeCell ref="N22:R22"/>
    <mergeCell ref="S22:Y22"/>
    <mergeCell ref="Z22:AB22"/>
    <mergeCell ref="AC22:AF22"/>
    <mergeCell ref="AG22:AK22"/>
    <mergeCell ref="AL22:AQ22"/>
    <mergeCell ref="AR22:AV22"/>
    <mergeCell ref="AL20:AQ20"/>
    <mergeCell ref="AR20:AV20"/>
    <mergeCell ref="A21:J21"/>
    <mergeCell ref="K21:M21"/>
    <mergeCell ref="N21:R21"/>
    <mergeCell ref="S21:Y21"/>
    <mergeCell ref="Z21:AB21"/>
    <mergeCell ref="AC21:AF21"/>
    <mergeCell ref="AG21:AK21"/>
    <mergeCell ref="AL21:AQ21"/>
    <mergeCell ref="AG19:AK19"/>
    <mergeCell ref="AL19:AQ19"/>
    <mergeCell ref="AR19:AV19"/>
    <mergeCell ref="A20:J20"/>
    <mergeCell ref="K20:M20"/>
    <mergeCell ref="N20:R20"/>
    <mergeCell ref="S20:Y20"/>
    <mergeCell ref="Z20:AB20"/>
    <mergeCell ref="AC20:AF20"/>
    <mergeCell ref="AG20:AK20"/>
    <mergeCell ref="A19:J19"/>
    <mergeCell ref="K19:M19"/>
    <mergeCell ref="N19:R19"/>
    <mergeCell ref="S19:Y19"/>
    <mergeCell ref="Z19:AB19"/>
    <mergeCell ref="AC19:AF19"/>
    <mergeCell ref="AR16:AV17"/>
    <mergeCell ref="A18:J18"/>
    <mergeCell ref="K18:M18"/>
    <mergeCell ref="N18:R18"/>
    <mergeCell ref="S18:Y18"/>
    <mergeCell ref="Z18:AB18"/>
    <mergeCell ref="AC18:AF18"/>
    <mergeCell ref="AG18:AK18"/>
    <mergeCell ref="AL18:AQ18"/>
    <mergeCell ref="AR18:AV18"/>
    <mergeCell ref="A16:J17"/>
    <mergeCell ref="K16:M17"/>
    <mergeCell ref="N16:R17"/>
    <mergeCell ref="S16:Y17"/>
    <mergeCell ref="Z16:AQ16"/>
    <mergeCell ref="Z17:AB17"/>
    <mergeCell ref="AC17:AF17"/>
    <mergeCell ref="AG17:AK17"/>
    <mergeCell ref="AL17:AQ17"/>
    <mergeCell ref="B13:AT13"/>
    <mergeCell ref="AU13:AV13"/>
    <mergeCell ref="A14:AP14"/>
    <mergeCell ref="AQ14:AT14"/>
    <mergeCell ref="AU14:AV14"/>
    <mergeCell ref="A15:AV15"/>
    <mergeCell ref="A11:P11"/>
    <mergeCell ref="Q11:AO11"/>
    <mergeCell ref="AP11:AT11"/>
    <mergeCell ref="AU11:AV11"/>
    <mergeCell ref="A12:E12"/>
    <mergeCell ref="F12:AO12"/>
    <mergeCell ref="AP12:AT12"/>
    <mergeCell ref="AU12:AV12"/>
    <mergeCell ref="A8:AT8"/>
    <mergeCell ref="AU8:AV8"/>
    <mergeCell ref="A9:AT9"/>
    <mergeCell ref="AU9:AV9"/>
    <mergeCell ref="A10:AO10"/>
    <mergeCell ref="AP10:AT10"/>
    <mergeCell ref="AU10:AV10"/>
    <mergeCell ref="A6:AN6"/>
    <mergeCell ref="AO6:AT6"/>
    <mergeCell ref="AU6:AV6"/>
    <mergeCell ref="A7:V7"/>
    <mergeCell ref="W7:AC7"/>
    <mergeCell ref="AD7:AT7"/>
    <mergeCell ref="AU7:AV7"/>
    <mergeCell ref="A1:AV1"/>
    <mergeCell ref="A2:AV2"/>
    <mergeCell ref="A3:AV3"/>
    <mergeCell ref="A4:AV4"/>
    <mergeCell ref="A5:AT5"/>
    <mergeCell ref="AU5:AV5"/>
  </mergeCells>
  <pageMargins left="0.39370078740157483" right="0" top="0.39370078740157483" bottom="0" header="0.5" footer="0.5"/>
  <pageSetup paperSize="9" firstPageNumber="4294967295" orientation="landscape" horizontalDpi="0" verticalDpi="0" r:id="rId1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0503127 (квартальн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2017-04-20T10:13:36Z</cp:lastPrinted>
  <dcterms:created xsi:type="dcterms:W3CDTF">2017-04-20T10:14:00Z</dcterms:created>
  <dcterms:modified xsi:type="dcterms:W3CDTF">2017-04-20T10:14:00Z</dcterms:modified>
</cp:coreProperties>
</file>